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M_Zalewska\Desktop\Lad korporacyjny\"/>
    </mc:Choice>
  </mc:AlternateContent>
  <bookViews>
    <workbookView xWindow="0" yWindow="0" windowWidth="28800" windowHeight="12432" tabRatio="948"/>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General'!$A$1:$G$307</definedName>
    <definedName name="_xlnm.Print_Area" localSheetId="2">'B1. HTT Mortgage Assets'!$A$1:$G$326</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Introduction!$B$2:$J$39</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44" i="9" l="1"/>
  <c r="D44" i="9"/>
  <c r="C44" i="9"/>
  <c r="D45" i="25"/>
  <c r="C214" i="25" l="1"/>
  <c r="C75" i="25" l="1"/>
  <c r="D281" i="25" l="1"/>
  <c r="C281" i="25" l="1"/>
  <c r="C276" i="25"/>
  <c r="C278" i="25" l="1"/>
  <c r="C288" i="25"/>
  <c r="C285" i="25"/>
  <c r="C280" i="25"/>
  <c r="D280" i="25"/>
  <c r="C282" i="25" l="1"/>
  <c r="C300" i="25"/>
  <c r="C287" i="25"/>
  <c r="C286" i="25"/>
  <c r="C284" i="25"/>
  <c r="C283" i="25"/>
  <c r="C279" i="25"/>
  <c r="C277" i="25"/>
  <c r="G295" i="9"/>
  <c r="G294" i="9"/>
  <c r="G293" i="9"/>
  <c r="G292" i="9"/>
  <c r="G291" i="9"/>
  <c r="G290" i="9"/>
  <c r="F290" i="9"/>
  <c r="D289" i="9"/>
  <c r="G281" i="9" s="1"/>
  <c r="C289" i="9"/>
  <c r="F292" i="9" s="1"/>
  <c r="F287" i="9"/>
  <c r="F285" i="9"/>
  <c r="F283" i="9"/>
  <c r="F281" i="9"/>
  <c r="D266" i="9"/>
  <c r="D267" i="9" s="1"/>
  <c r="C266" i="9"/>
  <c r="C267" i="9" s="1"/>
  <c r="D254" i="9"/>
  <c r="C254" i="9"/>
  <c r="G253" i="9"/>
  <c r="F253" i="9"/>
  <c r="G252" i="9"/>
  <c r="F252" i="9"/>
  <c r="G251" i="9"/>
  <c r="F251" i="9"/>
  <c r="G250" i="9"/>
  <c r="F250" i="9"/>
  <c r="G249" i="9"/>
  <c r="F249" i="9"/>
  <c r="G248" i="9"/>
  <c r="F248" i="9"/>
  <c r="G247" i="9"/>
  <c r="F247" i="9"/>
  <c r="G246" i="9"/>
  <c r="F246" i="9"/>
  <c r="G245" i="9"/>
  <c r="F245" i="9"/>
  <c r="G244" i="9"/>
  <c r="F244" i="9"/>
  <c r="G243" i="9"/>
  <c r="G254" i="9" s="1"/>
  <c r="F243" i="9"/>
  <c r="F254" i="9" s="1"/>
  <c r="D240" i="9"/>
  <c r="C240" i="9"/>
  <c r="G208" i="9"/>
  <c r="G207" i="9"/>
  <c r="G206" i="9"/>
  <c r="G205" i="9"/>
  <c r="G204" i="9"/>
  <c r="G203" i="9"/>
  <c r="D202" i="9"/>
  <c r="G201" i="9" s="1"/>
  <c r="C202" i="9"/>
  <c r="F207" i="9" s="1"/>
  <c r="F201" i="9"/>
  <c r="F199" i="9"/>
  <c r="G198" i="9"/>
  <c r="G196" i="9"/>
  <c r="F196" i="9"/>
  <c r="G194" i="9"/>
  <c r="F194" i="9"/>
  <c r="D179" i="9"/>
  <c r="D180" i="9" s="1"/>
  <c r="G182" i="9" s="1"/>
  <c r="C179" i="9"/>
  <c r="C180" i="9" s="1"/>
  <c r="F176" i="9"/>
  <c r="F174" i="9"/>
  <c r="D167" i="9"/>
  <c r="C167" i="9"/>
  <c r="D153" i="9"/>
  <c r="C153" i="9"/>
  <c r="F146" i="9"/>
  <c r="D146" i="9"/>
  <c r="C146" i="9"/>
  <c r="D140" i="9"/>
  <c r="C140" i="9"/>
  <c r="D139" i="9"/>
  <c r="C139" i="9"/>
  <c r="D138" i="9"/>
  <c r="C138" i="9"/>
  <c r="D137" i="9"/>
  <c r="C137" i="9"/>
  <c r="D136" i="9"/>
  <c r="C136" i="9"/>
  <c r="D131" i="9"/>
  <c r="C131" i="9"/>
  <c r="D130" i="9"/>
  <c r="D128" i="9" s="1"/>
  <c r="C130" i="9"/>
  <c r="D129" i="9"/>
  <c r="C129" i="9"/>
  <c r="D127" i="9"/>
  <c r="C127" i="9"/>
  <c r="D126" i="9"/>
  <c r="C126" i="9"/>
  <c r="D117" i="9"/>
  <c r="C117" i="9"/>
  <c r="D116" i="9"/>
  <c r="C116" i="9"/>
  <c r="F116" i="9" s="1"/>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F99" i="9" s="1"/>
  <c r="F77" i="9"/>
  <c r="D77" i="9"/>
  <c r="C77" i="9"/>
  <c r="F73" i="9"/>
  <c r="D73" i="9"/>
  <c r="C73" i="9"/>
  <c r="F36" i="9"/>
  <c r="D36" i="9"/>
  <c r="C36" i="9"/>
  <c r="F29" i="9"/>
  <c r="C15" i="9"/>
  <c r="F18" i="9" s="1"/>
  <c r="C213" i="25"/>
  <c r="C201" i="25"/>
  <c r="F200" i="25" s="1"/>
  <c r="C200" i="25"/>
  <c r="F194" i="25"/>
  <c r="C172" i="25"/>
  <c r="F183" i="25" s="1"/>
  <c r="C160" i="25"/>
  <c r="F157" i="25" s="1"/>
  <c r="C146" i="25"/>
  <c r="F155" i="25" s="1"/>
  <c r="F139" i="25"/>
  <c r="F135" i="25"/>
  <c r="D133" i="25"/>
  <c r="D132" i="25"/>
  <c r="D131" i="25"/>
  <c r="C120" i="25"/>
  <c r="F126" i="25" s="1"/>
  <c r="D107" i="25"/>
  <c r="D106" i="25"/>
  <c r="D105" i="25"/>
  <c r="C98" i="25"/>
  <c r="G86" i="25"/>
  <c r="G85" i="25"/>
  <c r="G84" i="25"/>
  <c r="G83" i="25"/>
  <c r="G82" i="25"/>
  <c r="G81" i="25"/>
  <c r="G80" i="25"/>
  <c r="G79" i="25"/>
  <c r="G78" i="25"/>
  <c r="G77" i="25"/>
  <c r="G76" i="25"/>
  <c r="C76" i="25"/>
  <c r="F72" i="25" s="1"/>
  <c r="G75" i="25"/>
  <c r="G74" i="25"/>
  <c r="G73" i="25"/>
  <c r="G72" i="25"/>
  <c r="G71" i="25"/>
  <c r="G70" i="25"/>
  <c r="G69" i="25"/>
  <c r="C58" i="25"/>
  <c r="F60" i="25" s="1"/>
  <c r="F57" i="25"/>
  <c r="F107" i="9" l="1"/>
  <c r="F131" i="9"/>
  <c r="G176" i="9"/>
  <c r="F197" i="9"/>
  <c r="F200" i="9"/>
  <c r="F206" i="9"/>
  <c r="F110" i="9"/>
  <c r="F140" i="9"/>
  <c r="F195" i="9"/>
  <c r="F198" i="9"/>
  <c r="G200" i="9"/>
  <c r="F70" i="25"/>
  <c r="F132" i="25"/>
  <c r="F136" i="25"/>
  <c r="F145" i="25"/>
  <c r="F186" i="25"/>
  <c r="F207" i="25"/>
  <c r="F134" i="25"/>
  <c r="F140" i="25"/>
  <c r="F144" i="25"/>
  <c r="F186" i="9"/>
  <c r="F172" i="9"/>
  <c r="F179" i="9"/>
  <c r="G172" i="9"/>
  <c r="F178" i="9"/>
  <c r="G272" i="9"/>
  <c r="G264" i="9"/>
  <c r="G260" i="9"/>
  <c r="F26" i="9"/>
  <c r="F102" i="9"/>
  <c r="F108" i="9"/>
  <c r="F138" i="9"/>
  <c r="F105" i="9"/>
  <c r="F112" i="9"/>
  <c r="G174" i="9"/>
  <c r="G178" i="9"/>
  <c r="G179" i="9"/>
  <c r="G186" i="9"/>
  <c r="G195" i="9"/>
  <c r="G197" i="9"/>
  <c r="G199" i="9"/>
  <c r="F204" i="9"/>
  <c r="F114" i="9"/>
  <c r="F137" i="9"/>
  <c r="F182" i="9"/>
  <c r="F19" i="9"/>
  <c r="F100" i="9"/>
  <c r="F117" i="9"/>
  <c r="F12" i="9"/>
  <c r="F23" i="9"/>
  <c r="F104" i="9"/>
  <c r="F113" i="9"/>
  <c r="F139" i="9"/>
  <c r="F208" i="9"/>
  <c r="F106" i="9"/>
  <c r="F127" i="9"/>
  <c r="F142" i="25"/>
  <c r="F64" i="25"/>
  <c r="F74" i="25"/>
  <c r="F80" i="25"/>
  <c r="F112" i="25"/>
  <c r="F131" i="25"/>
  <c r="F133" i="25"/>
  <c r="F137" i="25"/>
  <c r="F143" i="25"/>
  <c r="F148" i="25"/>
  <c r="F53" i="25"/>
  <c r="F116" i="25"/>
  <c r="F152" i="25"/>
  <c r="F108" i="25"/>
  <c r="F105" i="25"/>
  <c r="F107" i="25"/>
  <c r="F111" i="25"/>
  <c r="F115" i="25"/>
  <c r="F119" i="25"/>
  <c r="F154" i="25"/>
  <c r="F170" i="25"/>
  <c r="F177" i="25"/>
  <c r="F129" i="25"/>
  <c r="F128" i="25"/>
  <c r="F180" i="25"/>
  <c r="F92" i="25"/>
  <c r="F106" i="25"/>
  <c r="F109" i="25"/>
  <c r="F113" i="25"/>
  <c r="F117" i="25"/>
  <c r="F122" i="25"/>
  <c r="D146" i="25"/>
  <c r="G154" i="25" s="1"/>
  <c r="F138" i="25"/>
  <c r="F146" i="25" s="1"/>
  <c r="F141" i="25"/>
  <c r="F150" i="25"/>
  <c r="F168" i="25"/>
  <c r="F173" i="25"/>
  <c r="F181" i="25"/>
  <c r="C215" i="25"/>
  <c r="F63" i="25"/>
  <c r="F110" i="25"/>
  <c r="F114" i="25"/>
  <c r="F118" i="25"/>
  <c r="F124" i="25"/>
  <c r="F169" i="25"/>
  <c r="F176" i="25"/>
  <c r="F184" i="25"/>
  <c r="F78" i="25"/>
  <c r="F69" i="25"/>
  <c r="F71" i="25"/>
  <c r="F73" i="25"/>
  <c r="F75" i="25"/>
  <c r="F273" i="9"/>
  <c r="F271" i="9"/>
  <c r="F269" i="9"/>
  <c r="F266" i="9"/>
  <c r="F265" i="9"/>
  <c r="F263" i="9"/>
  <c r="F261" i="9"/>
  <c r="F259" i="9"/>
  <c r="F270" i="9"/>
  <c r="F264" i="9"/>
  <c r="F260" i="9"/>
  <c r="F272" i="9"/>
  <c r="F268" i="9"/>
  <c r="F262" i="9"/>
  <c r="D120" i="25"/>
  <c r="G152" i="25"/>
  <c r="G150" i="25"/>
  <c r="G143" i="25"/>
  <c r="G141" i="25"/>
  <c r="G155" i="25"/>
  <c r="G151" i="25"/>
  <c r="G138" i="25"/>
  <c r="G136" i="25"/>
  <c r="G142" i="25"/>
  <c r="G132" i="25"/>
  <c r="F166" i="9"/>
  <c r="F164" i="9"/>
  <c r="F162" i="9"/>
  <c r="F160" i="9"/>
  <c r="F158" i="9"/>
  <c r="F156" i="9"/>
  <c r="G288" i="9"/>
  <c r="G286" i="9"/>
  <c r="G284" i="9"/>
  <c r="G282" i="9"/>
  <c r="F94" i="25"/>
  <c r="F96" i="25"/>
  <c r="F99" i="25"/>
  <c r="F101" i="25"/>
  <c r="F206" i="25"/>
  <c r="F202" i="25"/>
  <c r="F196" i="25"/>
  <c r="F192" i="25"/>
  <c r="F188" i="25"/>
  <c r="F205" i="25"/>
  <c r="F199" i="25"/>
  <c r="F195" i="25"/>
  <c r="F191" i="25"/>
  <c r="F187" i="25"/>
  <c r="F129" i="9"/>
  <c r="C128" i="9"/>
  <c r="F128" i="9" s="1"/>
  <c r="G166" i="9"/>
  <c r="G164" i="9"/>
  <c r="G162" i="9"/>
  <c r="G160" i="9"/>
  <c r="G158" i="9"/>
  <c r="G156" i="9"/>
  <c r="F55" i="25"/>
  <c r="F62" i="25"/>
  <c r="F77" i="25"/>
  <c r="F79" i="25"/>
  <c r="F81" i="25"/>
  <c r="F121" i="25"/>
  <c r="F123" i="25"/>
  <c r="F125" i="25"/>
  <c r="F127" i="25"/>
  <c r="F190" i="25"/>
  <c r="F198" i="25"/>
  <c r="F203" i="25"/>
  <c r="F211" i="25"/>
  <c r="G214" i="25"/>
  <c r="F25" i="9"/>
  <c r="F21" i="9"/>
  <c r="F17" i="9"/>
  <c r="F14" i="9"/>
  <c r="F24" i="9"/>
  <c r="F20" i="9"/>
  <c r="F16" i="9"/>
  <c r="F13" i="9"/>
  <c r="F22" i="9"/>
  <c r="F103" i="9"/>
  <c r="F111" i="9"/>
  <c r="F136" i="9"/>
  <c r="F157" i="9"/>
  <c r="F161" i="9"/>
  <c r="F165" i="9"/>
  <c r="F185" i="9"/>
  <c r="F183" i="9"/>
  <c r="F181" i="9"/>
  <c r="F177" i="9"/>
  <c r="F175" i="9"/>
  <c r="F173" i="9"/>
  <c r="F184" i="9"/>
  <c r="G262" i="9"/>
  <c r="G268" i="9"/>
  <c r="G283" i="9"/>
  <c r="G287" i="9"/>
  <c r="F214" i="25"/>
  <c r="G212" i="25"/>
  <c r="G210" i="25"/>
  <c r="G215" i="25"/>
  <c r="F212" i="25"/>
  <c r="F210" i="25"/>
  <c r="F159" i="9"/>
  <c r="F163" i="9"/>
  <c r="G273" i="9"/>
  <c r="G271" i="9"/>
  <c r="G269" i="9"/>
  <c r="G266" i="9"/>
  <c r="G265" i="9"/>
  <c r="G263" i="9"/>
  <c r="G261" i="9"/>
  <c r="G259" i="9"/>
  <c r="G270" i="9"/>
  <c r="G285" i="9"/>
  <c r="F54" i="25"/>
  <c r="F61" i="25"/>
  <c r="F103" i="25"/>
  <c r="F189" i="25"/>
  <c r="F197" i="25"/>
  <c r="F208" i="25"/>
  <c r="G159" i="9"/>
  <c r="G163" i="9"/>
  <c r="F56" i="25"/>
  <c r="F59" i="25"/>
  <c r="F91" i="25"/>
  <c r="F93" i="25"/>
  <c r="F95" i="25"/>
  <c r="F97" i="25"/>
  <c r="F100" i="25"/>
  <c r="F102" i="25"/>
  <c r="F159" i="25"/>
  <c r="F158" i="25"/>
  <c r="F193" i="25"/>
  <c r="F204" i="25"/>
  <c r="G211" i="25"/>
  <c r="F215" i="25"/>
  <c r="F101" i="9"/>
  <c r="F109" i="9"/>
  <c r="F126" i="9"/>
  <c r="F130" i="9"/>
  <c r="G157" i="9"/>
  <c r="G161" i="9"/>
  <c r="G165" i="9"/>
  <c r="G185" i="9"/>
  <c r="G183" i="9"/>
  <c r="G181" i="9"/>
  <c r="G177" i="9"/>
  <c r="G175" i="9"/>
  <c r="G173" i="9"/>
  <c r="G184" i="9"/>
  <c r="F295" i="9"/>
  <c r="F293" i="9"/>
  <c r="F291" i="9"/>
  <c r="F288" i="9"/>
  <c r="F286" i="9"/>
  <c r="F284" i="9"/>
  <c r="F282" i="9"/>
  <c r="F294" i="9"/>
  <c r="F167" i="25"/>
  <c r="F171" i="25"/>
  <c r="F174" i="25"/>
  <c r="F178" i="25"/>
  <c r="F182" i="25"/>
  <c r="F203" i="9"/>
  <c r="F205" i="9"/>
  <c r="F147" i="25"/>
  <c r="F149" i="25"/>
  <c r="F151" i="25"/>
  <c r="F153" i="25"/>
  <c r="F175" i="25"/>
  <c r="F179" i="25"/>
  <c r="F15" i="9" l="1"/>
  <c r="F202" i="9"/>
  <c r="F289" i="9"/>
  <c r="F180" i="9"/>
  <c r="G289" i="9"/>
  <c r="G180" i="9"/>
  <c r="G202" i="9"/>
  <c r="F58" i="25"/>
  <c r="G137" i="25"/>
  <c r="G134" i="25"/>
  <c r="G147" i="25"/>
  <c r="G153" i="25"/>
  <c r="G148" i="25"/>
  <c r="G131" i="25"/>
  <c r="G140" i="25"/>
  <c r="G149" i="25"/>
  <c r="G145" i="25"/>
  <c r="F201" i="25"/>
  <c r="F76" i="25"/>
  <c r="G135" i="25"/>
  <c r="G144" i="25"/>
  <c r="G139" i="25"/>
  <c r="G133" i="25"/>
  <c r="F120" i="25"/>
  <c r="F160" i="25"/>
  <c r="F98" i="25"/>
  <c r="G213" i="25"/>
  <c r="F167" i="9"/>
  <c r="F172" i="25"/>
  <c r="F267" i="9"/>
  <c r="G129" i="25"/>
  <c r="G127" i="25"/>
  <c r="G125" i="25"/>
  <c r="G123" i="25"/>
  <c r="G121" i="25"/>
  <c r="G118" i="25"/>
  <c r="G116" i="25"/>
  <c r="G114" i="25"/>
  <c r="G112" i="25"/>
  <c r="G110" i="25"/>
  <c r="G108" i="25"/>
  <c r="G105" i="25"/>
  <c r="G128" i="25"/>
  <c r="G124" i="25"/>
  <c r="G122" i="25"/>
  <c r="G119" i="25"/>
  <c r="G117" i="25"/>
  <c r="G115" i="25"/>
  <c r="G111" i="25"/>
  <c r="G109" i="25"/>
  <c r="G106" i="25"/>
  <c r="G126" i="25"/>
  <c r="G113" i="25"/>
  <c r="G107" i="25"/>
  <c r="G267" i="9"/>
  <c r="F213" i="25"/>
  <c r="G167" i="9"/>
  <c r="G146" i="25" l="1"/>
  <c r="G120" i="25"/>
</calcChain>
</file>

<file path=xl/sharedStrings.xml><?xml version="1.0" encoding="utf-8"?>
<sst xmlns="http://schemas.openxmlformats.org/spreadsheetml/2006/main" count="1748" uniqueCount="1250">
  <si>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</si>
  <si>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</si>
  <si>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</si>
  <si>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</si>
  <si>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</si>
  <si>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</si>
  <si>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</si>
  <si>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</si>
  <si>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</si>
  <si>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</si>
  <si>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</si>
  <si>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</si>
  <si>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</si>
  <si>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</si>
  <si>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</si>
  <si>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</si>
  <si>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</si>
  <si>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</si>
  <si>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</si>
  <si>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</si>
  <si>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</si>
  <si>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</si>
  <si>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</si>
  <si>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</si>
  <si>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</si>
  <si>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</si>
  <si>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</si>
  <si>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</si>
  <si>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</si>
  <si>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</si>
  <si>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</si>
  <si>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</si>
  <si>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</si>
  <si>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</si>
  <si>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</si>
  <si>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</si>
  <si>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</si>
  <si>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</si>
  <si>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</si>
  <si>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</si>
  <si>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</si>
  <si>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</si>
  <si>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</si>
  <si>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</si>
  <si>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</si>
  <si>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</si>
  <si>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</si>
  <si>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</si>
  <si>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</si>
  <si>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</si>
  <si>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</si>
  <si>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</si>
  <si>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</si>
  <si>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</si>
  <si>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</si>
  <si>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</si>
  <si>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</si>
  <si>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</si>
  <si>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</si>
  <si>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</si>
  <si>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</si>
  <si>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</si>
  <si>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</si>
  <si>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</si>
  <si>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</si>
  <si>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</si>
  <si>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</si>
  <si>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</si>
  <si>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</si>
  <si>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</si>
  <si>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</si>
  <si>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</si>
  <si>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</si>
  <si>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</si>
  <si>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</si>
  <si>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</si>
  <si>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</si>
  <si>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</si>
  <si>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</si>
  <si>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</si>
  <si>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</si>
  <si>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</si>
  <si>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</si>
  <si>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</si>
  <si>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</si>
  <si>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</si>
  <si>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</si>
  <si>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</si>
  <si>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</si>
  <si>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</si>
  <si>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</si>
  <si>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</si>
  <si>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</si>
  <si>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</si>
  <si>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</si>
  <si>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</si>
  <si>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</si>
  <si>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</si>
  <si>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</si>
  <si>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</si>
  <si>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</si>
  <si>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</si>
  <si>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</si>
  <si>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</si>
  <si>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</si>
  <si>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</si>
  <si>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</si>
  <si>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</si>
  <si>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</si>
  <si>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</si>
  <si>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</si>
  <si>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</si>
  <si>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</si>
  <si>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</si>
  <si>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</si>
  <si>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</si>
  <si>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</si>
  <si>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</si>
  <si>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</si>
  <si>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</si>
  <si>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</si>
  <si>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</si>
  <si>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</si>
  <si>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</si>
  <si>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</si>
  <si>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</si>
  <si>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</si>
  <si>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</si>
  <si>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</si>
  <si>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</si>
  <si>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</si>
  <si>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</si>
  <si>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</si>
  <si>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</si>
  <si>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</si>
  <si>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</si>
  <si>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</si>
  <si>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</si>
  <si>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</si>
  <si>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</si>
  <si>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</si>
  <si>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</si>
  <si>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</si>
  <si>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</si>
  <si>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</si>
  <si>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</si>
  <si>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</si>
  <si>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</si>
  <si>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</si>
  <si>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</si>
  <si>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</si>
  <si>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</si>
  <si>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</si>
  <si>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</si>
  <si>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</si>
  <si>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</si>
  <si>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</si>
  <si>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</si>
  <si>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</si>
  <si>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</si>
  <si>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</si>
  <si>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</si>
  <si>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</si>
  <si>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</si>
  <si>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</si>
  <si>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</si>
  <si>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</si>
  <si>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</si>
  <si>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</si>
  <si>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</si>
  <si>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</si>
  <si>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</si>
  <si>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</si>
  <si>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</si>
  <si>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</si>
  <si>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</si>
  <si>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</si>
  <si>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</si>
  <si>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</si>
  <si>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</si>
  <si>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</si>
  <si>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</si>
  <si>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</si>
  <si>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</si>
  <si>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</si>
  <si>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</si>
  <si>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</si>
  <si>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</si>
  <si>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</si>
  <si>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</si>
  <si>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</si>
  <si>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</si>
  <si>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</si>
  <si>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Servicer </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</si>
  <si>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</si>
  <si>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</si>
  <si>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</si>
  <si>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</si>
  <si>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</si>
  <si>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</si>
  <si>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</si>
  <si>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</si>
  <si>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</si>
  <si>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</si>
  <si>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</si>
  <si>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</si>
  <si>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</si>
  <si>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</si>
  <si>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</si>
  <si>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</si>
  <si>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</si>
  <si>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</si>
  <si>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</si>
  <si>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</si>
  <si>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</si>
  <si>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</si>
  <si>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</si>
  <si>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</si>
  <si>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</si>
  <si>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</si>
  <si>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</si>
  <si>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</si>
  <si>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</si>
  <si>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</si>
  <si>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</si>
  <si>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</si>
  <si>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</si>
  <si>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</si>
  <si>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</si>
  <si>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</si>
  <si>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</si>
  <si>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</si>
  <si>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</si>
  <si>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</si>
  <si>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</si>
  <si>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</si>
  <si>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</si>
  <si>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</si>
  <si>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</si>
  <si>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</si>
  <si>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</si>
  <si>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</si>
  <si>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</si>
  <si>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</si>
  <si>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</si>
  <si>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</si>
  <si>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</si>
  <si>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</si>
  <si>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</si>
  <si>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</si>
  <si>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</si>
  <si>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</si>
  <si>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</si>
  <si>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</si>
  <si>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</si>
  <si>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</si>
  <si>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</si>
  <si>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</si>
  <si>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</si>
  <si>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</si>
  <si>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</si>
  <si>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</si>
  <si>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</si>
  <si>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</si>
  <si>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</si>
  <si>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</si>
  <si>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</si>
  <si>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</si>
  <si>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</si>
  <si>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</si>
  <si>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</si>
  <si>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</si>
  <si>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</si>
  <si>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</si>
  <si>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</si>
  <si>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</si>
  <si>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</si>
  <si>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</si>
  <si>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</si>
  <si>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</si>
  <si>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</si>
  <si>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</si>
  <si>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</si>
  <si>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</si>
  <si>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</si>
  <si>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</si>
  <si>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</si>
  <si>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</si>
  <si>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</si>
  <si>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</si>
  <si>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</si>
  <si>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</si>
  <si>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</si>
  <si>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</si>
  <si>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</si>
  <si>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</si>
  <si>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</si>
  <si>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</si>
  <si>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</si>
  <si>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</si>
  <si>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</si>
  <si>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</si>
  <si>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</si>
  <si>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</si>
  <si>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</si>
  <si>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</si>
  <si>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</si>
  <si>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</si>
  <si>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</si>
  <si>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</si>
  <si>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</si>
  <si>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</si>
  <si>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</si>
  <si>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</si>
  <si>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</si>
  <si>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</si>
  <si>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</si>
  <si>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</si>
  <si>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</si>
  <si>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</si>
  <si>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</si>
  <si>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</si>
  <si>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</si>
  <si>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</si>
  <si>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</si>
  <si>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</si>
  <si>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</si>
  <si>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</si>
  <si>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</si>
  <si>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</si>
  <si>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</si>
  <si>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</si>
  <si>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</si>
  <si>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</si>
  <si>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</si>
  <si>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</si>
  <si>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</si>
  <si>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</si>
  <si>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</si>
  <si>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</si>
  <si>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</si>
  <si>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</si>
  <si>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</si>
  <si>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</si>
  <si>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</si>
  <si>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</si>
  <si>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</si>
  <si>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</si>
  <si>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</si>
  <si>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</si>
  <si>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</si>
  <si>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</si>
  <si>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</si>
  <si>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</si>
  <si>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</si>
  <si>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</si>
  <si>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</si>
  <si>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</si>
  <si>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</si>
  <si>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</si>
  <si>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</si>
  <si>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</si>
  <si>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</si>
  <si>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</si>
  <si>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</si>
  <si>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</si>
  <si>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</si>
  <si>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</si>
  <si>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</si>
  <si>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</si>
  <si>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</si>
  <si>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</si>
  <si>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</si>
  <si>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</si>
  <si>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</si>
  <si>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</si>
  <si>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</si>
  <si>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</si>
  <si>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</si>
  <si>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</si>
  <si>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</si>
  <si>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</si>
  <si>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</si>
  <si>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</si>
  <si>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</si>
  <si>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</si>
  <si>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</si>
  <si>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</si>
  <si>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</si>
  <si>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</si>
  <si>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</si>
  <si>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</si>
  <si>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</si>
  <si>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</si>
  <si>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</si>
  <si>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</si>
  <si>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</si>
  <si>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</si>
  <si>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</si>
  <si>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</si>
  <si>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</si>
  <si>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</si>
  <si>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</si>
  <si>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</si>
  <si>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</si>
  <si>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</si>
  <si>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</si>
  <si>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</si>
  <si>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</si>
  <si>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</si>
  <si>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</si>
  <si>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</si>
  <si>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</si>
  <si>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</si>
  <si>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</si>
  <si>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</si>
  <si>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</si>
  <si>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</si>
  <si>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</si>
  <si>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</si>
  <si>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</si>
  <si>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</si>
  <si>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</si>
  <si>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</si>
  <si>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</si>
  <si>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</si>
  <si>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</si>
  <si>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</si>
  <si>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</si>
  <si>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</si>
  <si>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</si>
  <si>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</si>
  <si>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</si>
  <si>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</si>
  <si>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</si>
  <si>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</si>
  <si>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</si>
  <si>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</si>
  <si>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</si>
  <si>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</si>
  <si>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</si>
  <si>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</si>
  <si>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</si>
  <si>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</si>
  <si>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</si>
  <si>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</si>
  <si>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</si>
  <si>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</si>
  <si>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</si>
  <si>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</si>
  <si>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</si>
  <si>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</si>
  <si>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</si>
  <si>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</si>
  <si>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</si>
  <si>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</si>
  <si>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</si>
  <si>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</si>
  <si>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</si>
  <si>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</si>
  <si>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</si>
  <si>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</si>
  <si>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</si>
  <si>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</si>
  <si>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</si>
  <si>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</si>
  <si>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</si>
  <si>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</si>
  <si>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</si>
  <si>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</si>
  <si>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</si>
  <si>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</si>
  <si>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</si>
  <si>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</si>
  <si>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</si>
  <si>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</si>
  <si>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</si>
  <si>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</si>
  <si>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</si>
  <si>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</si>
  <si>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</si>
  <si>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</si>
  <si>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</si>
  <si>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</si>
  <si>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</si>
  <si>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</si>
  <si>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</si>
  <si>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</si>
  <si>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</si>
  <si>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</si>
  <si>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</si>
  <si>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</si>
  <si>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</si>
  <si>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</si>
  <si>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</si>
  <si>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</si>
  <si>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</si>
  <si>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</si>
  <si>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</si>
  <si>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</si>
  <si>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</si>
  <si>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</si>
  <si>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</si>
  <si>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</si>
  <si>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</si>
  <si>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</si>
  <si>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</si>
  <si>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</si>
  <si>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</si>
  <si>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</si>
  <si>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</si>
  <si>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</si>
  <si>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</si>
  <si>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</si>
  <si>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</si>
  <si>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</si>
  <si>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</si>
  <si>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</si>
  <si>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</si>
  <si>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</si>
  <si>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</si>
  <si>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</si>
  <si>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</si>
  <si>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</si>
  <si>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</si>
  <si>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</si>
  <si>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</si>
  <si>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</si>
  <si>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</si>
  <si>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</si>
  <si>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</si>
  <si>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</si>
  <si>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</si>
  <si>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</si>
  <si>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</si>
  <si>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</si>
  <si>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</si>
  <si>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</si>
  <si>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</si>
  <si>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</si>
  <si>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</si>
  <si>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</si>
  <si>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</si>
  <si>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</si>
  <si>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</si>
  <si>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</si>
  <si>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</si>
  <si>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</si>
  <si>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</si>
  <si>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</si>
  <si>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</si>
  <si>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</si>
  <si>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</si>
  <si>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</si>
  <si>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</si>
  <si>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</si>
  <si>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</si>
  <si>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</si>
  <si>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</si>
  <si>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</si>
  <si>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</si>
  <si>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</si>
  <si>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</si>
  <si>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</si>
  <si>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</si>
  <si>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</si>
  <si>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</si>
  <si>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</si>
  <si>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</si>
  <si>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</si>
  <si>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</si>
  <si>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</si>
  <si>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</si>
  <si>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</si>
  <si>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</si>
  <si>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</si>
  <si>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</si>
  <si>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</si>
  <si>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</si>
  <si>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</si>
  <si>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</si>
  <si>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</si>
  <si>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</si>
  <si>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</si>
  <si>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</si>
  <si>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</si>
  <si>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</si>
  <si>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</si>
  <si>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</si>
  <si>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</si>
  <si>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</si>
  <si>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</si>
  <si>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</si>
  <si>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</si>
  <si>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</si>
  <si>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</si>
  <si>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</si>
  <si>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</si>
  <si>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</si>
  <si>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</si>
  <si>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</si>
  <si>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</si>
  <si>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</si>
  <si>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</si>
  <si>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</si>
  <si>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</si>
  <si>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</si>
  <si>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</si>
  <si>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</si>
  <si>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</si>
  <si>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</si>
  <si>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</si>
  <si>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</si>
  <si>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</si>
  <si>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</si>
  <si>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</si>
  <si>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</si>
  <si>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</si>
  <si>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</si>
  <si>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</si>
  <si>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</si>
  <si>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</si>
  <si>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</si>
  <si>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</si>
  <si>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</si>
  <si>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</si>
  <si>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</si>
  <si>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</si>
  <si>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</si>
  <si>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</si>
  <si>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</si>
  <si>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</si>
  <si>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</si>
  <si>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</si>
  <si>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</si>
  <si>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</si>
  <si>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</si>
  <si>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</si>
  <si>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</si>
  <si>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</si>
  <si>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</si>
  <si>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</si>
  <si>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</si>
  <si>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</si>
  <si>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</si>
  <si>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</si>
  <si>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</si>
  <si>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</si>
  <si>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</si>
  <si>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</si>
  <si>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</si>
  <si>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</si>
  <si>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</si>
  <si>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</si>
  <si>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</si>
  <si>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</si>
  <si>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</si>
  <si>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</si>
  <si>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</si>
  <si>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</si>
  <si>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</si>
  <si>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</si>
  <si>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</si>
  <si>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</si>
  <si>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</si>
  <si>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</si>
  <si>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</si>
  <si>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</si>
  <si>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</si>
  <si>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</si>
  <si>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</si>
  <si>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</si>
  <si>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</si>
  <si>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</si>
  <si>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</si>
  <si>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</si>
  <si>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</si>
  <si>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</si>
  <si>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</si>
  <si>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</si>
  <si>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</si>
  <si>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</si>
  <si>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</si>
  <si>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</si>
  <si>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</si>
  <si>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</si>
  <si>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</si>
  <si>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</si>
  <si>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</si>
  <si>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</si>
  <si>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</si>
  <si>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</si>
  <si>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</si>
  <si>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</si>
  <si>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</si>
  <si>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</si>
  <si>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</si>
  <si>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</si>
  <si>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</si>
  <si>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</si>
  <si>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</si>
  <si>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</si>
  <si>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</si>
  <si>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</si>
  <si>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</si>
  <si>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</si>
  <si>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</si>
  <si>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</si>
  <si>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</si>
  <si>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</si>
  <si>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</si>
  <si>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</si>
  <si>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</si>
  <si>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</si>
  <si>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</si>
  <si>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</si>
  <si>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</si>
  <si>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</si>
  <si>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</si>
  <si>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</si>
  <si>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</si>
  <si>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</si>
  <si>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</si>
  <si>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</si>
  <si>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</si>
  <si>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</si>
  <si>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</si>
  <si>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</si>
  <si>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</si>
  <si>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</si>
  <si>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</si>
  <si>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</si>
  <si>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</si>
  <si>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</si>
  <si>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</si>
  <si>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</si>
  <si>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</si>
  <si>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</si>
  <si>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</si>
  <si>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</si>
  <si>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</si>
  <si>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</si>
  <si>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</si>
  <si>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</si>
  <si>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</si>
  <si>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</si>
  <si>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</si>
  <si>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</si>
  <si>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</si>
  <si>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</si>
  <si>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</si>
  <si>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</si>
  <si>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</si>
  <si>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</si>
  <si>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</si>
  <si>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</si>
  <si>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</si>
  <si>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</si>
  <si>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</si>
  <si>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</si>
  <si>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</si>
  <si>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</si>
  <si>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</si>
  <si>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</si>
  <si>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</si>
  <si>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</si>
  <si>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</si>
  <si>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</si>
  <si>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</si>
  <si>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</si>
  <si>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</si>
  <si>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</si>
  <si>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</si>
  <si>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</si>
  <si>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</si>
  <si>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</si>
  <si>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</si>
  <si>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</si>
  <si>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</si>
  <si>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</si>
  <si>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</si>
  <si>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</si>
  <si>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</si>
  <si>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</si>
  <si>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</si>
  <si>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</si>
  <si>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</si>
  <si>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</si>
  <si>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</si>
  <si>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</si>
  <si>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</si>
  <si>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</si>
  <si>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</si>
  <si>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</si>
  <si>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</si>
  <si>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</si>
  <si>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</si>
  <si>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</si>
  <si>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</si>
  <si>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</si>
  <si>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</si>
  <si>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</si>
  <si>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</si>
  <si>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</si>
  <si>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</si>
  <si>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</si>
  <si>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</si>
  <si>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</si>
  <si>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</si>
  <si>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</si>
  <si>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</si>
  <si>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</si>
  <si>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</si>
  <si>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</si>
  <si>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</si>
  <si>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</si>
  <si>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</si>
  <si>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</si>
  <si>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</si>
  <si>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</si>
  <si>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</si>
  <si>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</si>
  <si>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</si>
  <si>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</si>
  <si>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</si>
  <si>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</si>
  <si>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</si>
  <si>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</si>
  <si>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</si>
  <si>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</si>
  <si>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</si>
  <si>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</si>
  <si>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</si>
  <si>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</si>
  <si>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</si>
  <si>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</si>
  <si>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</si>
  <si>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</si>
  <si>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</si>
  <si>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</si>
  <si>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</si>
  <si>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</si>
  <si>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</si>
  <si>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</si>
  <si>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</si>
  <si>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</si>
  <si>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</si>
  <si>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</si>
  <si>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</si>
  <si>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</si>
  <si>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</si>
  <si>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</si>
  <si>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</si>
  <si>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</si>
  <si>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</si>
  <si>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</si>
  <si>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</si>
  <si>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</si>
  <si>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</si>
  <si>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</si>
  <si>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</si>
  <si>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</si>
  <si>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</si>
  <si>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</si>
  <si>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</si>
  <si>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</si>
  <si>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</si>
  <si>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</si>
  <si>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</si>
  <si>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</si>
  <si>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</si>
  <si>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</si>
  <si>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</si>
  <si>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</si>
  <si>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</si>
  <si>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</si>
  <si>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</si>
  <si>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</si>
  <si>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</si>
  <si>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</si>
  <si>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</si>
  <si>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</si>
  <si>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</si>
  <si>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</si>
  <si>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</si>
  <si>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</si>
  <si>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</si>
  <si>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</si>
  <si>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</si>
  <si>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</si>
  <si>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</si>
  <si>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</si>
  <si>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</si>
  <si>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</si>
  <si>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</si>
  <si>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</si>
  <si>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</si>
  <si>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</si>
  <si>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</si>
  <si>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</si>
  <si>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</si>
  <si>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</si>
  <si>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</si>
  <si>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</si>
  <si>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</si>
  <si>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</si>
  <si>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</si>
  <si>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</si>
  <si>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</si>
  <si>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</si>
  <si>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</si>
  <si>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</si>
  <si>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</si>
  <si>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</si>
  <si>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</si>
  <si>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</si>
  <si>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</si>
  <si>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</si>
  <si>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</si>
  <si>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</si>
  <si>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</si>
  <si>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</si>
  <si>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</si>
  <si>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</si>
  <si>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</si>
  <si>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</si>
  <si>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</si>
  <si>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</si>
  <si>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</si>
  <si>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</si>
  <si>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</si>
  <si>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</si>
  <si>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</si>
  <si>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</si>
  <si>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</si>
  <si>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</si>
  <si>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</si>
  <si>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</si>
  <si>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</si>
  <si>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</si>
  <si>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</si>
  <si>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</si>
  <si>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</si>
  <si>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</si>
  <si>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</si>
  <si>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</si>
  <si>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</si>
  <si>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</si>
  <si>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</si>
  <si>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</si>
  <si>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</si>
  <si>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</si>
  <si>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</si>
  <si>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</si>
  <si>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</si>
  <si>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</si>
  <si>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</si>
  <si>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</si>
  <si>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</si>
  <si>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</si>
  <si>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</si>
  <si>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</si>
  <si>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</si>
  <si>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</si>
  <si>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</si>
  <si>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</si>
  <si>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</si>
  <si>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</si>
  <si>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</si>
  <si>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</si>
  <si>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</si>
  <si>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</si>
  <si>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</si>
  <si>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</si>
  <si>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</si>
  <si>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</si>
  <si>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</si>
  <si>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</si>
  <si>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</si>
  <si>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</si>
  <si>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</si>
  <si>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</si>
  <si>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</si>
  <si>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</si>
  <si>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</si>
  <si>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</si>
  <si>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</si>
  <si>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</si>
  <si>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</si>
  <si>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</si>
  <si>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</si>
  <si>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</si>
  <si>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</si>
  <si>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</si>
  <si>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</si>
  <si>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</si>
  <si>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</si>
  <si>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</si>
  <si>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</si>
  <si>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</si>
  <si>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</si>
  <si>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</si>
  <si>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</si>
  <si>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</si>
  <si>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</si>
  <si>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</si>
  <si>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</si>
  <si>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</si>
  <si>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</si>
  <si>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</si>
  <si>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</si>
  <si>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</si>
  <si>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</si>
  <si>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</si>
  <si>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</si>
  <si>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</si>
  <si>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</si>
  <si>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</si>
  <si>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</si>
  <si>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</si>
  <si>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</si>
  <si>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</si>
  <si>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</si>
  <si>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</si>
  <si>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</si>
  <si>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</si>
  <si>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</si>
  <si>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</si>
  <si>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</si>
  <si>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</si>
  <si>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</si>
  <si>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</si>
  <si>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</si>
  <si>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</si>
  <si>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</si>
  <si>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</si>
  <si>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</si>
  <si>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</si>
  <si>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</si>
  <si>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</si>
  <si>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</si>
  <si>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</si>
  <si>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</si>
  <si>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</si>
  <si>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</si>
  <si>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</si>
  <si>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</si>
  <si>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</si>
  <si>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</si>
  <si>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</si>
  <si>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</si>
  <si>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</si>
  <si>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</si>
  <si>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</si>
  <si>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</si>
  <si>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</si>
  <si>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</si>
  <si>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</si>
  <si>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</si>
  <si>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</si>
  <si>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</si>
  <si>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</si>
  <si>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</si>
  <si>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</si>
  <si>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</si>
  <si>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</si>
  <si>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</si>
  <si>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</si>
  <si>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OG.3.10.1</t>
  </si>
  <si>
    <t>OG.3.10.2</t>
  </si>
  <si>
    <t>OG.3.10.3</t>
  </si>
  <si>
    <t>OG.3.10.4</t>
  </si>
  <si>
    <t>OG.3.10.5</t>
  </si>
  <si>
    <t>OG.3.10.6</t>
  </si>
  <si>
    <t>OG.3.10.7</t>
  </si>
  <si>
    <t>OM.7.4.1</t>
  </si>
  <si>
    <t>OM.7.4.2</t>
  </si>
  <si>
    <t>OM.7.4.3</t>
  </si>
  <si>
    <t>OM.7.4.4</t>
  </si>
  <si>
    <t>OM.7.4.5</t>
  </si>
  <si>
    <t>OM.7.4.6</t>
  </si>
  <si>
    <t>OM.7.4.7</t>
  </si>
  <si>
    <t>OM.7.4.8</t>
  </si>
  <si>
    <t>OM.7.4.9</t>
  </si>
  <si>
    <t>OM.7.4.10</t>
  </si>
  <si>
    <t>31/12/17</t>
  </si>
  <si>
    <t>Contact names</t>
  </si>
  <si>
    <t>Wojciech Zdunkiewicz
tel.: +48 515 163 187
mail: wojciech.zdunkiewicz@mhipoteczny.pl</t>
  </si>
  <si>
    <t>Immediate Parent</t>
  </si>
  <si>
    <t>mBank S.A.</t>
  </si>
  <si>
    <t>Ultimate Parent</t>
  </si>
  <si>
    <t>Commerzbank AG</t>
  </si>
  <si>
    <t>Fitch Issuer Default Rating (IDR)</t>
  </si>
  <si>
    <t>Fitch Mortgage Covered Bonds Rating</t>
  </si>
  <si>
    <t>CQS (credit quality steps)</t>
  </si>
  <si>
    <t>ECB repo eligibility</t>
  </si>
  <si>
    <t>NO</t>
  </si>
  <si>
    <t>National Bank of Poland repo eligibility</t>
  </si>
  <si>
    <t>Y</t>
  </si>
  <si>
    <t>o/w substitute assets</t>
  </si>
  <si>
    <t>o/w liquidity buffer</t>
  </si>
  <si>
    <t>http://mhipoteczny.pl/relacje-inwestorskie/#tab-002</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</si>
  <si>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</si>
  <si>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</si>
  <si>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</si>
  <si>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</si>
  <si>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</si>
  <si>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</si>
  <si>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</si>
  <si>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</si>
  <si>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</si>
  <si>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</si>
  <si>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</si>
  <si>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</si>
  <si>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</si>
  <si>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</si>
  <si>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</si>
  <si>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</si>
  <si>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</si>
  <si>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</si>
  <si>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</si>
  <si>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</si>
  <si>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</si>
  <si>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</si>
  <si>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</si>
  <si>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</si>
  <si>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</si>
  <si>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</si>
  <si>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</si>
  <si>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</si>
  <si>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</si>
  <si>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</si>
  <si>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</si>
  <si>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</si>
  <si>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</si>
  <si>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</si>
  <si>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</si>
  <si>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</si>
  <si>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</si>
  <si>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</si>
  <si>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</si>
  <si>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</si>
  <si>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</si>
  <si>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</si>
  <si>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</si>
  <si>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</si>
  <si>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</si>
  <si>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</si>
  <si>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</si>
  <si>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</si>
  <si>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</si>
  <si>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</si>
  <si>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</si>
  <si>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</si>
  <si>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</si>
  <si>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</si>
  <si>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</si>
  <si>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</si>
  <si>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</si>
  <si>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</si>
  <si>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</si>
  <si>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</si>
  <si>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</si>
  <si>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</si>
  <si>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</si>
  <si>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</si>
  <si>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</si>
  <si>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</si>
  <si>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</si>
  <si>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</si>
  <si>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</si>
  <si>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</si>
  <si>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</si>
  <si>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</si>
  <si>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</si>
  <si>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</si>
  <si>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</si>
  <si>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</si>
  <si>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</si>
  <si>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</si>
  <si>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</si>
  <si>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</si>
  <si>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</si>
  <si>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</si>
  <si>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</si>
  <si>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</si>
  <si>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</si>
  <si>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</si>
  <si>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</si>
  <si>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</si>
  <si>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</si>
  <si>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</si>
  <si>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</si>
  <si>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</si>
  <si>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</si>
  <si>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</si>
  <si>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</si>
  <si>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</si>
  <si>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</si>
  <si>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</si>
  <si>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</si>
  <si>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</si>
  <si>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</si>
  <si>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</si>
  <si>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</si>
  <si>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</si>
  <si>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</si>
  <si>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</si>
  <si>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</si>
  <si>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</si>
  <si>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</si>
  <si>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</si>
  <si>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</si>
  <si>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</si>
  <si>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</si>
  <si>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</si>
  <si>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</si>
  <si>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</si>
  <si>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</si>
  <si>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</si>
  <si>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</si>
  <si>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</si>
  <si>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</si>
  <si>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</si>
  <si>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</si>
  <si>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</si>
  <si>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</si>
  <si>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</si>
  <si>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</si>
  <si>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</si>
  <si>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</si>
  <si>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</si>
  <si>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</si>
  <si>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</si>
  <si>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</si>
  <si>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</si>
  <si>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</si>
  <si>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</si>
  <si>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</si>
  <si>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[17/01/18]</t>
  </si>
  <si>
    <t>Cut-off Date: [31/12/17]</t>
  </si>
  <si>
    <t>Worksheet E. Optional ECB-ECAIs data</t>
  </si>
  <si>
    <t>Fitch Issuer Default Rating outlook</t>
  </si>
  <si>
    <t>Fitch Mortgage Covered Bonds outlook</t>
  </si>
  <si>
    <t>BBB</t>
  </si>
  <si>
    <t>Stable</t>
  </si>
  <si>
    <t>A</t>
  </si>
  <si>
    <t>Positive</t>
  </si>
  <si>
    <t>YES</t>
  </si>
  <si>
    <t>Only PLN demoninated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</si>
</sst>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
    <numFmt numFmtId="166" formatCode="#,##0,,"/>
  </numFmts>
  <fonts count="47"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
      <b/>
      <sz val="24"/>
      <color theme="9" tint="-0.249977111117893"/>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1">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5" fillId="0" borderId="0" xfId="116" applyFont="1" applyAlignment="1"/>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0" fillId="0" borderId="0" xfId="0" applyFont="1" applyAlignment="1"/>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46" fillId="0" borderId="0" xfId="0" applyFont="1" applyFill="1" applyBorder="1" applyAlignment="1">
      <alignment vertical="center"/>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11</xdr:row>
      <xdr:rowOff>57150</xdr:rowOff>
    </xdr:from>
    <xdr:to>
      <xdr:col>8</xdr:col>
      <xdr:colOff>200243</xdr:colOff>
      <xdr:row>18</xdr:row>
      <xdr:rowOff>161653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57400" y="2886075"/>
          <a:ext cx="4534118" cy="1438003"/>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mhipoteczny.pl/relacje-inwestorskie/"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ec.europa.eu/finance/bank/docs/regcapital/acts/delegated/141010_delegated-act-liquidity-coverage_en.pdf" TargetMode="External"/><Relationship Id="rId5" Type="http://schemas.openxmlformats.org/officeDocument/2006/relationships/hyperlink" Target="http://ec.europa.eu/finance/bank/regcapital/legislation-in-force/index_en.htm" TargetMode="External"/><Relationship Id="rId4" Type="http://schemas.openxmlformats.org/officeDocument/2006/relationships/hyperlink" Target="http://eur-lex.europa.eu/legal-content/EN/TXT/?qid=1432731300799&amp;uri=CELEX:02009L0065-20140917"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Normal="100" workbookViewId="0">
      <selection activeCell="J8" sqref="J8"/>
    </sheetView>
  </sheetViews>
  <sheetFormatPr defaultRowHeight="14.4" x14ac:dyDescent="0.3"/>
  <cols>
    <col min="1" max="1" width="8.88671875" style="13" collapsed="1"/>
    <col min="2" max="10" width="12.44140625" style="13" customWidth="1" collapsed="1"/>
    <col min="11" max="18" width="8.88671875" style="13" collapsed="1"/>
  </cols>
  <sheetData>
    <row r="1" spans="1:18" ht="15" thickBot="1" x14ac:dyDescent="0.35"/>
    <row r="2" spans="1:18" x14ac:dyDescent="0.3">
      <c r="B2" s="20"/>
      <c r="C2" s="21"/>
      <c r="D2" s="21"/>
      <c r="E2" s="21"/>
      <c r="F2" s="21"/>
      <c r="G2" s="21"/>
      <c r="H2" s="21"/>
      <c r="I2" s="21"/>
      <c r="J2" s="22"/>
    </row>
    <row r="3" spans="1:18" x14ac:dyDescent="0.3">
      <c r="B3" s="23"/>
      <c r="C3" s="24"/>
      <c r="D3" s="24"/>
      <c r="E3" s="24"/>
      <c r="F3" s="24"/>
      <c r="G3" s="24"/>
      <c r="H3" s="24"/>
      <c r="I3" s="24"/>
      <c r="J3" s="25"/>
    </row>
    <row r="4" spans="1:18" x14ac:dyDescent="0.3">
      <c r="B4" s="23"/>
      <c r="C4" s="24"/>
      <c r="D4" s="24"/>
      <c r="E4" s="24"/>
      <c r="F4" s="24"/>
      <c r="G4" s="24"/>
      <c r="H4" s="24"/>
      <c r="I4" s="24"/>
      <c r="J4" s="25"/>
    </row>
    <row r="5" spans="1:18" ht="31.2" x14ac:dyDescent="0.35">
      <c r="B5" s="23"/>
      <c r="C5" s="24"/>
      <c r="D5" s="24"/>
      <c r="E5" s="26"/>
      <c r="F5" s="27" t="s">
        <v>48</v>
      </c>
      <c r="G5" s="24"/>
      <c r="H5" s="24"/>
      <c r="I5" s="24"/>
      <c r="J5" s="25"/>
    </row>
    <row r="6" spans="1:18" ht="31.2" x14ac:dyDescent="0.3">
      <c r="B6" s="23"/>
      <c r="C6" s="24"/>
      <c r="D6" s="24"/>
      <c r="E6" s="127"/>
      <c r="F6" s="127"/>
      <c r="G6" s="127"/>
      <c r="H6" s="24"/>
      <c r="I6" s="24"/>
      <c r="J6" s="25"/>
    </row>
    <row r="7" spans="1:18" ht="25.8" x14ac:dyDescent="0.3">
      <c r="B7" s="23"/>
      <c r="C7" s="24"/>
      <c r="D7" s="24"/>
      <c r="E7" s="24"/>
      <c r="F7" s="28" t="s">
        <v>104</v>
      </c>
      <c r="G7" s="24"/>
      <c r="H7" s="24"/>
      <c r="I7" s="24"/>
      <c r="J7" s="25"/>
    </row>
    <row r="8" spans="1:18" ht="25.8" x14ac:dyDescent="0.3">
      <c r="B8" s="23"/>
      <c r="C8" s="24"/>
      <c r="D8" s="24"/>
      <c r="E8" s="24"/>
      <c r="F8" s="28" t="s">
        <v>1008</v>
      </c>
      <c r="G8" s="24"/>
      <c r="H8" s="24"/>
      <c r="I8" s="24"/>
      <c r="J8" s="25"/>
    </row>
    <row r="9" spans="1:18" s="49" customFormat="1" ht="21" x14ac:dyDescent="0.3">
      <c r="A9" s="13"/>
      <c r="B9" s="23"/>
      <c r="C9" s="24"/>
      <c r="D9" s="24"/>
      <c r="E9" s="24"/>
      <c r="F9" s="81" t="s">
        <v>1239</v>
      </c>
      <c r="G9" s="24"/>
      <c r="H9" s="24"/>
      <c r="I9" s="24"/>
      <c r="J9" s="25"/>
      <c r="K9" s="13"/>
      <c r="L9" s="13"/>
      <c r="M9" s="13"/>
      <c r="N9" s="13"/>
      <c r="O9" s="13"/>
      <c r="P9" s="13"/>
      <c r="Q9" s="13"/>
      <c r="R9" s="13"/>
    </row>
    <row r="10" spans="1:18" ht="21" x14ac:dyDescent="0.3">
      <c r="B10" s="23"/>
      <c r="C10" s="24"/>
      <c r="D10" s="24"/>
      <c r="E10" s="24"/>
      <c r="F10" s="81" t="s">
        <v>1240</v>
      </c>
      <c r="G10" s="24"/>
      <c r="H10" s="24"/>
      <c r="I10" s="24"/>
      <c r="J10" s="25"/>
    </row>
    <row r="11" spans="1:18" s="49" customFormat="1" ht="21" x14ac:dyDescent="0.3">
      <c r="A11" s="13"/>
      <c r="B11" s="23"/>
      <c r="C11" s="24"/>
      <c r="D11" s="24"/>
      <c r="E11" s="24"/>
      <c r="F11" s="81"/>
      <c r="G11" s="24"/>
      <c r="H11" s="24"/>
      <c r="I11" s="24"/>
      <c r="J11" s="25"/>
      <c r="K11" s="13"/>
      <c r="L11" s="13"/>
      <c r="M11" s="13"/>
      <c r="N11" s="13"/>
      <c r="O11" s="13"/>
      <c r="P11" s="13"/>
      <c r="Q11" s="13"/>
      <c r="R11" s="13"/>
    </row>
    <row r="12" spans="1:18" x14ac:dyDescent="0.3">
      <c r="B12" s="23"/>
      <c r="C12" s="24"/>
      <c r="D12" s="24"/>
      <c r="E12" s="24"/>
      <c r="F12" s="24"/>
      <c r="G12" s="24"/>
      <c r="H12" s="24"/>
      <c r="I12" s="24"/>
      <c r="J12" s="25"/>
    </row>
    <row r="13" spans="1:18" x14ac:dyDescent="0.3">
      <c r="B13" s="23"/>
      <c r="C13" s="24"/>
      <c r="D13" s="24"/>
      <c r="E13" s="24"/>
      <c r="F13" s="24"/>
      <c r="G13" s="24"/>
      <c r="H13" s="24"/>
      <c r="I13" s="24"/>
      <c r="J13" s="25"/>
    </row>
    <row r="14" spans="1:18" x14ac:dyDescent="0.3">
      <c r="B14" s="23"/>
      <c r="C14" s="24"/>
      <c r="D14" s="24"/>
      <c r="E14" s="24"/>
      <c r="F14" s="24"/>
      <c r="G14" s="24"/>
      <c r="H14" s="24"/>
      <c r="I14" s="24"/>
      <c r="J14" s="25"/>
    </row>
    <row r="15" spans="1:18" x14ac:dyDescent="0.3">
      <c r="B15" s="23"/>
      <c r="C15" s="24"/>
      <c r="D15" s="24"/>
      <c r="E15" s="24"/>
      <c r="F15" s="24"/>
      <c r="G15" s="24"/>
      <c r="H15" s="24"/>
      <c r="I15" s="24"/>
      <c r="J15" s="25"/>
    </row>
    <row r="16" spans="1:18" x14ac:dyDescent="0.3">
      <c r="B16" s="23"/>
      <c r="C16" s="24"/>
      <c r="D16" s="24"/>
      <c r="E16" s="24"/>
      <c r="F16" s="24"/>
      <c r="G16" s="24"/>
      <c r="H16" s="24"/>
      <c r="I16" s="24"/>
      <c r="J16" s="25"/>
    </row>
    <row r="17" spans="1:18" x14ac:dyDescent="0.3">
      <c r="B17" s="23"/>
      <c r="C17" s="24"/>
      <c r="D17" s="24"/>
      <c r="E17" s="24"/>
      <c r="F17" s="24"/>
      <c r="G17" s="24"/>
      <c r="H17" s="24"/>
      <c r="I17" s="24"/>
      <c r="J17" s="25"/>
    </row>
    <row r="18" spans="1:18" x14ac:dyDescent="0.3">
      <c r="B18" s="23"/>
      <c r="C18" s="24"/>
      <c r="D18" s="24"/>
      <c r="E18" s="24"/>
      <c r="F18" s="24"/>
      <c r="G18" s="24"/>
      <c r="H18" s="24"/>
      <c r="I18" s="24"/>
      <c r="J18" s="25"/>
    </row>
    <row r="19" spans="1:18" x14ac:dyDescent="0.3">
      <c r="B19" s="23"/>
      <c r="C19" s="24"/>
      <c r="D19" s="24"/>
      <c r="E19" s="24"/>
      <c r="F19" s="24"/>
      <c r="G19" s="24"/>
      <c r="H19" s="24"/>
      <c r="I19" s="24"/>
      <c r="J19" s="25"/>
    </row>
    <row r="20" spans="1:18" x14ac:dyDescent="0.3">
      <c r="B20" s="23"/>
      <c r="C20" s="24"/>
      <c r="D20" s="24"/>
      <c r="E20" s="24"/>
      <c r="F20" s="24"/>
      <c r="G20" s="24"/>
      <c r="H20" s="24"/>
      <c r="I20" s="24"/>
      <c r="J20" s="25"/>
    </row>
    <row r="21" spans="1:18" x14ac:dyDescent="0.3">
      <c r="B21" s="23"/>
      <c r="C21" s="24"/>
      <c r="D21" s="24"/>
      <c r="E21" s="24"/>
      <c r="F21" s="24"/>
      <c r="G21" s="24"/>
      <c r="H21" s="24"/>
      <c r="I21" s="24"/>
      <c r="J21" s="25"/>
    </row>
    <row r="22" spans="1:18" x14ac:dyDescent="0.3">
      <c r="B22" s="23"/>
      <c r="C22" s="24"/>
      <c r="D22" s="24"/>
      <c r="E22" s="24"/>
      <c r="F22" s="29" t="s">
        <v>49</v>
      </c>
      <c r="G22" s="24"/>
      <c r="H22" s="24"/>
      <c r="I22" s="24"/>
      <c r="J22" s="25"/>
    </row>
    <row r="23" spans="1:18" x14ac:dyDescent="0.3">
      <c r="B23" s="23"/>
      <c r="C23" s="24"/>
      <c r="D23" s="24"/>
      <c r="E23" s="24"/>
      <c r="F23" s="30"/>
      <c r="G23" s="24"/>
      <c r="H23" s="24"/>
      <c r="I23" s="24"/>
      <c r="J23" s="25"/>
    </row>
    <row r="24" spans="1:18" x14ac:dyDescent="0.3">
      <c r="B24" s="23"/>
      <c r="C24" s="24"/>
      <c r="D24" s="128" t="s">
        <v>225</v>
      </c>
      <c r="E24" s="129" t="s">
        <v>50</v>
      </c>
      <c r="F24" s="129"/>
      <c r="G24" s="129"/>
      <c r="H24" s="129"/>
      <c r="I24" s="24"/>
      <c r="J24" s="25"/>
    </row>
    <row r="25" spans="1:18" x14ac:dyDescent="0.3">
      <c r="B25" s="23"/>
      <c r="C25" s="24"/>
      <c r="D25" s="24"/>
      <c r="E25" s="31"/>
      <c r="F25" s="31"/>
      <c r="G25" s="31"/>
      <c r="H25" s="24"/>
      <c r="I25" s="24"/>
      <c r="J25" s="25"/>
    </row>
    <row r="26" spans="1:18" x14ac:dyDescent="0.3">
      <c r="B26" s="23"/>
      <c r="C26" s="24"/>
      <c r="D26" s="128" t="s">
        <v>245</v>
      </c>
      <c r="E26" s="129"/>
      <c r="F26" s="129"/>
      <c r="G26" s="129"/>
      <c r="H26" s="129"/>
      <c r="I26" s="24"/>
      <c r="J26" s="25"/>
    </row>
    <row r="27" spans="1:18" s="49" customFormat="1" x14ac:dyDescent="0.3">
      <c r="A27" s="13"/>
      <c r="B27" s="23"/>
      <c r="C27" s="24"/>
      <c r="D27" s="68"/>
      <c r="E27" s="68"/>
      <c r="F27" s="68"/>
      <c r="G27" s="68"/>
      <c r="H27" s="68"/>
      <c r="I27" s="24"/>
      <c r="J27" s="25"/>
      <c r="K27" s="13"/>
      <c r="L27" s="13"/>
      <c r="M27" s="13"/>
      <c r="N27" s="13"/>
      <c r="O27" s="13"/>
      <c r="P27" s="13"/>
      <c r="Q27" s="13"/>
      <c r="R27" s="13"/>
    </row>
    <row r="28" spans="1:18" s="49" customFormat="1" x14ac:dyDescent="0.3">
      <c r="A28" s="13"/>
      <c r="B28" s="23"/>
      <c r="C28" s="24"/>
      <c r="D28" s="128" t="s">
        <v>246</v>
      </c>
      <c r="E28" s="129" t="s">
        <v>50</v>
      </c>
      <c r="F28" s="129"/>
      <c r="G28" s="129"/>
      <c r="H28" s="129"/>
      <c r="I28" s="24"/>
      <c r="J28" s="25"/>
      <c r="K28" s="13"/>
      <c r="L28" s="13"/>
      <c r="M28" s="13"/>
      <c r="N28" s="13"/>
      <c r="O28" s="13"/>
      <c r="P28" s="13"/>
      <c r="Q28" s="13"/>
      <c r="R28" s="13"/>
    </row>
    <row r="29" spans="1:18" s="83" customFormat="1" x14ac:dyDescent="0.3">
      <c r="A29" s="86"/>
      <c r="B29" s="23"/>
      <c r="C29" s="24"/>
      <c r="D29" s="97"/>
      <c r="E29" s="97"/>
      <c r="F29" s="97"/>
      <c r="G29" s="97"/>
      <c r="H29" s="97"/>
      <c r="I29" s="24"/>
      <c r="J29" s="25"/>
      <c r="K29" s="86"/>
      <c r="L29" s="86"/>
      <c r="M29" s="86"/>
      <c r="N29" s="86"/>
      <c r="O29" s="86"/>
      <c r="P29" s="86"/>
      <c r="Q29" s="86"/>
      <c r="R29" s="86"/>
    </row>
    <row r="30" spans="1:18" s="83" customFormat="1" x14ac:dyDescent="0.3">
      <c r="A30" s="86"/>
      <c r="B30" s="23"/>
      <c r="C30" s="24"/>
      <c r="D30" s="128" t="s">
        <v>1241</v>
      </c>
      <c r="E30" s="129"/>
      <c r="F30" s="129"/>
      <c r="G30" s="129"/>
      <c r="H30" s="129"/>
      <c r="I30" s="24"/>
      <c r="J30" s="25"/>
      <c r="K30" s="86"/>
      <c r="L30" s="86"/>
      <c r="M30" s="86"/>
      <c r="N30" s="86"/>
      <c r="O30" s="86"/>
      <c r="P30" s="86"/>
      <c r="Q30" s="86"/>
      <c r="R30" s="86"/>
    </row>
    <row r="31" spans="1:18" s="49" customFormat="1" x14ac:dyDescent="0.3">
      <c r="A31" s="13"/>
      <c r="B31" s="23"/>
      <c r="C31" s="24"/>
      <c r="D31" s="68"/>
      <c r="E31" s="68"/>
      <c r="F31" s="68"/>
      <c r="G31" s="68"/>
      <c r="H31" s="68"/>
      <c r="I31" s="24"/>
      <c r="J31" s="25"/>
      <c r="K31" s="13"/>
      <c r="L31" s="13"/>
      <c r="M31" s="13"/>
      <c r="N31" s="13"/>
      <c r="O31" s="13"/>
      <c r="P31" s="13"/>
      <c r="Q31" s="13"/>
      <c r="R31" s="13"/>
    </row>
    <row r="32" spans="1:18" s="49" customFormat="1" x14ac:dyDescent="0.3">
      <c r="A32" s="13"/>
      <c r="B32" s="23"/>
      <c r="C32" s="24"/>
      <c r="D32" s="128" t="s">
        <v>419</v>
      </c>
      <c r="E32" s="129" t="s">
        <v>50</v>
      </c>
      <c r="F32" s="129"/>
      <c r="G32" s="129"/>
      <c r="H32" s="129"/>
      <c r="I32" s="24"/>
      <c r="J32" s="25"/>
      <c r="K32" s="13"/>
      <c r="L32" s="13"/>
      <c r="M32" s="13"/>
      <c r="N32" s="13"/>
      <c r="O32" s="13"/>
      <c r="P32" s="13"/>
      <c r="Q32" s="13"/>
      <c r="R32" s="13"/>
    </row>
    <row r="33" spans="2:10" x14ac:dyDescent="0.3">
      <c r="B33" s="23"/>
      <c r="C33" s="24"/>
      <c r="D33" s="31"/>
      <c r="E33" s="31"/>
      <c r="F33" s="31"/>
      <c r="G33" s="31"/>
      <c r="H33" s="31"/>
      <c r="I33" s="24"/>
      <c r="J33" s="25"/>
    </row>
    <row r="34" spans="2:10" x14ac:dyDescent="0.3">
      <c r="B34" s="23"/>
      <c r="C34" s="24"/>
      <c r="D34" s="121"/>
      <c r="E34" s="121"/>
      <c r="F34" s="121"/>
      <c r="G34" s="121"/>
      <c r="H34" s="121"/>
      <c r="I34" s="24"/>
      <c r="J34" s="25"/>
    </row>
    <row r="35" spans="2:10" x14ac:dyDescent="0.3">
      <c r="B35" s="23"/>
      <c r="C35" s="24"/>
      <c r="D35" s="121"/>
      <c r="E35" s="121"/>
      <c r="F35" s="121"/>
      <c r="G35" s="121"/>
      <c r="H35" s="121"/>
      <c r="I35" s="24"/>
      <c r="J35" s="25"/>
    </row>
    <row r="36" spans="2:10" x14ac:dyDescent="0.3">
      <c r="B36" s="23"/>
      <c r="C36" s="24"/>
      <c r="D36" s="121"/>
      <c r="E36" s="121"/>
      <c r="F36" s="121"/>
      <c r="G36" s="121"/>
      <c r="H36" s="121"/>
      <c r="I36" s="24"/>
      <c r="J36" s="25"/>
    </row>
    <row r="37" spans="2:10" x14ac:dyDescent="0.3">
      <c r="B37" s="23"/>
      <c r="C37" s="24"/>
      <c r="D37" s="24"/>
      <c r="E37" s="24"/>
      <c r="F37" s="30"/>
      <c r="G37" s="24"/>
      <c r="H37" s="24"/>
      <c r="I37" s="24"/>
      <c r="J37" s="25"/>
    </row>
    <row r="38" spans="2:10" x14ac:dyDescent="0.3">
      <c r="B38" s="23"/>
      <c r="C38" s="24"/>
      <c r="D38" s="24"/>
      <c r="E38" s="24"/>
      <c r="F38" s="24"/>
      <c r="G38" s="24"/>
      <c r="H38" s="24"/>
      <c r="I38" s="24"/>
      <c r="J38" s="25"/>
    </row>
    <row r="39" spans="2:10" ht="15" thickBot="1" x14ac:dyDescent="0.35">
      <c r="B39" s="32"/>
      <c r="C39" s="33"/>
      <c r="D39" s="33"/>
      <c r="E39" s="33"/>
      <c r="F39" s="33"/>
      <c r="G39" s="33"/>
      <c r="H39" s="33"/>
      <c r="I39" s="33"/>
      <c r="J39" s="34"/>
    </row>
  </sheetData>
  <mergeCells count="5">
    <mergeCell ref="D24:H24"/>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07"/>
  <sheetViews>
    <sheetView zoomScaleNormal="100" zoomScalePageLayoutView="80" workbookViewId="0">
      <selection activeCell="G19" sqref="G19"/>
    </sheetView>
  </sheetViews>
  <sheetFormatPr defaultColWidth="8.88671875" defaultRowHeight="14.4" outlineLevelRow="1" x14ac:dyDescent="0.3"/>
  <cols>
    <col min="1" max="1" width="13.33203125" style="52" customWidth="1" collapsed="1"/>
    <col min="2" max="2" width="60.6640625" style="52" customWidth="1" collapsed="1"/>
    <col min="3" max="4" width="21.88671875" style="52" customWidth="1" collapsed="1"/>
    <col min="5" max="5" width="10.6640625" style="52" customWidth="1" collapsed="1"/>
    <col min="6" max="6" width="21.88671875" style="52" customWidth="1" collapsed="1"/>
    <col min="7" max="7" width="21.88671875" style="51" customWidth="1" collapsed="1"/>
    <col min="8" max="8" width="17.33203125" style="52" customWidth="1" collapsed="1"/>
    <col min="9" max="9" width="25.6640625" style="51" customWidth="1" collapsed="1"/>
    <col min="10" max="14" width="8.88671875" style="50"/>
    <col min="15" max="16384" width="8.88671875" style="50" collapsed="1"/>
  </cols>
  <sheetData>
    <row r="1" spans="1:8" ht="31.5" customHeight="1" x14ac:dyDescent="0.3">
      <c r="A1" s="19" t="s">
        <v>223</v>
      </c>
      <c r="B1" s="19"/>
      <c r="C1" s="51"/>
      <c r="D1" s="51"/>
      <c r="E1" s="51"/>
      <c r="F1" s="51"/>
      <c r="H1" s="51"/>
    </row>
    <row r="2" spans="1:8" ht="15.75" customHeight="1" thickBot="1" x14ac:dyDescent="0.35">
      <c r="A2" s="51"/>
      <c r="B2" s="91"/>
      <c r="C2" s="91"/>
      <c r="D2" s="51"/>
      <c r="E2" s="51"/>
      <c r="F2" s="51"/>
      <c r="H2" s="51"/>
    </row>
    <row r="3" spans="1:8" ht="19.5" customHeight="1" thickBot="1" x14ac:dyDescent="0.35">
      <c r="A3" s="43"/>
      <c r="B3" s="42" t="s">
        <v>128</v>
      </c>
      <c r="C3" s="92" t="s">
        <v>1036</v>
      </c>
      <c r="D3" s="43"/>
      <c r="E3" s="43"/>
      <c r="F3" s="43"/>
      <c r="G3" s="43"/>
      <c r="H3" s="51"/>
    </row>
    <row r="4" spans="1:8" ht="15" thickBot="1" x14ac:dyDescent="0.35">
      <c r="H4" s="51"/>
    </row>
    <row r="5" spans="1:8" ht="19.5" customHeight="1" thickBot="1" x14ac:dyDescent="0.35">
      <c r="A5" s="60"/>
      <c r="B5" s="78" t="s">
        <v>222</v>
      </c>
      <c r="C5" s="60"/>
      <c r="E5" s="3"/>
      <c r="F5" s="3"/>
      <c r="H5" s="51"/>
    </row>
    <row r="6" spans="1:8" ht="15" customHeight="1" x14ac:dyDescent="0.3">
      <c r="B6" s="72" t="s">
        <v>58</v>
      </c>
      <c r="H6" s="51"/>
    </row>
    <row r="7" spans="1:8" ht="15" customHeight="1" x14ac:dyDescent="0.3">
      <c r="B7" s="73" t="s">
        <v>59</v>
      </c>
      <c r="D7" s="113"/>
      <c r="H7" s="51"/>
    </row>
    <row r="8" spans="1:8" ht="15" customHeight="1" x14ac:dyDescent="0.3">
      <c r="B8" s="73" t="s">
        <v>60</v>
      </c>
      <c r="F8" s="52" t="s">
        <v>206</v>
      </c>
      <c r="H8" s="51"/>
    </row>
    <row r="9" spans="1:8" ht="15" customHeight="1" x14ac:dyDescent="0.3">
      <c r="B9" s="75" t="s">
        <v>208</v>
      </c>
      <c r="H9" s="51"/>
    </row>
    <row r="10" spans="1:8" ht="15" customHeight="1" x14ac:dyDescent="0.3">
      <c r="B10" s="75" t="s">
        <v>209</v>
      </c>
      <c r="H10" s="51"/>
    </row>
    <row r="11" spans="1:8" ht="15.75" customHeight="1" thickBot="1" x14ac:dyDescent="0.35">
      <c r="B11" s="76" t="s">
        <v>210</v>
      </c>
      <c r="H11" s="51"/>
    </row>
    <row r="12" spans="1:8" ht="15" customHeight="1" x14ac:dyDescent="0.3">
      <c r="B12" s="65"/>
      <c r="H12" s="51"/>
    </row>
    <row r="13" spans="1:8" ht="37.5" customHeight="1" x14ac:dyDescent="0.3">
      <c r="A13" s="18" t="s">
        <v>217</v>
      </c>
      <c r="B13" s="18" t="s">
        <v>58</v>
      </c>
      <c r="C13" s="15"/>
      <c r="D13" s="15"/>
      <c r="E13" s="15"/>
      <c r="F13" s="15"/>
      <c r="G13" s="16"/>
      <c r="H13" s="51"/>
    </row>
    <row r="14" spans="1:8" ht="15" customHeight="1" x14ac:dyDescent="0.3">
      <c r="A14" s="52" t="s">
        <v>420</v>
      </c>
      <c r="B14" s="44" t="s">
        <v>51</v>
      </c>
      <c r="C14" s="52" t="s">
        <v>1007</v>
      </c>
      <c r="E14" s="3"/>
      <c r="F14" s="3"/>
      <c r="H14" s="51"/>
    </row>
    <row r="15" spans="1:8" ht="15" customHeight="1" x14ac:dyDescent="0.3">
      <c r="A15" s="89" t="s">
        <v>421</v>
      </c>
      <c r="B15" s="44" t="s">
        <v>52</v>
      </c>
      <c r="C15" s="52" t="s">
        <v>1008</v>
      </c>
      <c r="E15" s="3"/>
      <c r="F15" s="3"/>
      <c r="H15" s="51"/>
    </row>
    <row r="16" spans="1:8" ht="15" customHeight="1" x14ac:dyDescent="0.3">
      <c r="A16" s="89" t="s">
        <v>422</v>
      </c>
      <c r="B16" s="44" t="s">
        <v>188</v>
      </c>
      <c r="C16" s="52" t="s">
        <v>1040</v>
      </c>
      <c r="E16" s="3"/>
      <c r="F16" s="3"/>
      <c r="H16" s="51"/>
    </row>
    <row r="17" spans="1:8" ht="15" customHeight="1" x14ac:dyDescent="0.3">
      <c r="A17" s="89" t="s">
        <v>423</v>
      </c>
      <c r="B17" s="44" t="s">
        <v>226</v>
      </c>
      <c r="C17" s="52" t="s">
        <v>1085</v>
      </c>
      <c r="E17" s="3"/>
      <c r="F17" s="3"/>
      <c r="H17" s="51"/>
    </row>
    <row r="18" spans="1:8" ht="72" outlineLevel="1" x14ac:dyDescent="0.3">
      <c r="A18" s="89" t="s">
        <v>424</v>
      </c>
      <c r="B18" s="90" t="s">
        <v>1086</v>
      </c>
      <c r="C18" s="89" t="s">
        <v>1087</v>
      </c>
      <c r="D18" s="89"/>
      <c r="E18" s="3"/>
      <c r="F18" s="3"/>
      <c r="H18" s="51"/>
    </row>
    <row r="19" spans="1:8" ht="15" customHeight="1" outlineLevel="1" x14ac:dyDescent="0.3">
      <c r="A19" s="89" t="s">
        <v>425</v>
      </c>
      <c r="B19" s="90" t="s">
        <v>1088</v>
      </c>
      <c r="C19" s="89" t="s">
        <v>1089</v>
      </c>
      <c r="E19" s="3"/>
      <c r="F19" s="3"/>
      <c r="H19" s="51"/>
    </row>
    <row r="20" spans="1:8" ht="15" customHeight="1" outlineLevel="1" x14ac:dyDescent="0.3">
      <c r="A20" s="89" t="s">
        <v>426</v>
      </c>
      <c r="B20" s="90" t="s">
        <v>1090</v>
      </c>
      <c r="C20" s="89" t="s">
        <v>1091</v>
      </c>
      <c r="E20" s="3"/>
      <c r="F20" s="3"/>
      <c r="H20" s="51"/>
    </row>
    <row r="21" spans="1:8" ht="15" customHeight="1" outlineLevel="1" x14ac:dyDescent="0.3">
      <c r="A21" s="89" t="s">
        <v>427</v>
      </c>
      <c r="B21" s="90" t="s">
        <v>1092</v>
      </c>
      <c r="C21" s="89" t="s">
        <v>1244</v>
      </c>
      <c r="E21" s="3"/>
      <c r="F21" s="3"/>
      <c r="H21" s="51"/>
    </row>
    <row r="22" spans="1:8" ht="15" customHeight="1" outlineLevel="1" x14ac:dyDescent="0.3">
      <c r="A22" s="89" t="s">
        <v>428</v>
      </c>
      <c r="B22" s="90" t="s">
        <v>1242</v>
      </c>
      <c r="C22" s="89" t="s">
        <v>1245</v>
      </c>
      <c r="E22" s="3"/>
      <c r="F22" s="3"/>
      <c r="H22" s="51"/>
    </row>
    <row r="23" spans="1:8" ht="15" customHeight="1" outlineLevel="1" x14ac:dyDescent="0.3">
      <c r="A23" s="89" t="s">
        <v>429</v>
      </c>
      <c r="B23" s="90" t="s">
        <v>1093</v>
      </c>
      <c r="C23" s="89" t="s">
        <v>1246</v>
      </c>
      <c r="E23" s="3"/>
      <c r="F23" s="3"/>
      <c r="H23" s="51"/>
    </row>
    <row r="24" spans="1:8" ht="15" customHeight="1" outlineLevel="1" x14ac:dyDescent="0.3">
      <c r="A24" s="89" t="s">
        <v>430</v>
      </c>
      <c r="B24" s="90" t="s">
        <v>1243</v>
      </c>
      <c r="C24" s="89" t="s">
        <v>1247</v>
      </c>
      <c r="E24" s="3"/>
      <c r="F24" s="3"/>
      <c r="H24" s="51"/>
    </row>
    <row r="25" spans="1:8" ht="15" customHeight="1" outlineLevel="1" x14ac:dyDescent="0.3">
      <c r="A25" s="89" t="s">
        <v>431</v>
      </c>
      <c r="B25" s="48"/>
      <c r="E25" s="3"/>
      <c r="F25" s="3"/>
      <c r="H25" s="51"/>
    </row>
    <row r="26" spans="1:8" ht="18.75" customHeight="1" x14ac:dyDescent="0.3">
      <c r="A26" s="15"/>
      <c r="B26" s="18" t="s">
        <v>59</v>
      </c>
      <c r="C26" s="15"/>
      <c r="D26" s="15"/>
      <c r="E26" s="15"/>
      <c r="F26" s="15"/>
      <c r="G26" s="16"/>
      <c r="H26" s="51"/>
    </row>
    <row r="27" spans="1:8" ht="15" customHeight="1" x14ac:dyDescent="0.3">
      <c r="A27" s="52" t="s">
        <v>432</v>
      </c>
      <c r="B27" s="63" t="s">
        <v>183</v>
      </c>
      <c r="C27" s="89" t="s">
        <v>1098</v>
      </c>
      <c r="D27" s="53"/>
      <c r="E27" s="53"/>
      <c r="F27" s="53"/>
      <c r="H27" s="51"/>
    </row>
    <row r="28" spans="1:8" ht="15" customHeight="1" x14ac:dyDescent="0.3">
      <c r="A28" s="89" t="s">
        <v>433</v>
      </c>
      <c r="B28" s="63" t="s">
        <v>184</v>
      </c>
      <c r="C28" s="89" t="s">
        <v>1098</v>
      </c>
      <c r="D28" s="53"/>
      <c r="E28" s="53"/>
      <c r="F28" s="53"/>
      <c r="H28" s="51"/>
    </row>
    <row r="29" spans="1:8" ht="15" customHeight="1" x14ac:dyDescent="0.3">
      <c r="A29" s="89" t="s">
        <v>434</v>
      </c>
      <c r="B29" s="63" t="s">
        <v>38</v>
      </c>
      <c r="C29" s="89" t="s">
        <v>186</v>
      </c>
      <c r="E29" s="53"/>
      <c r="F29" s="53"/>
      <c r="H29" s="51"/>
    </row>
    <row r="30" spans="1:8" ht="15" customHeight="1" outlineLevel="1" x14ac:dyDescent="0.3">
      <c r="A30" s="89" t="s">
        <v>435</v>
      </c>
      <c r="B30" s="90" t="s">
        <v>1094</v>
      </c>
      <c r="C30" s="89">
        <v>2</v>
      </c>
      <c r="D30" s="89"/>
      <c r="E30" s="53"/>
      <c r="F30" s="53"/>
      <c r="H30" s="51"/>
    </row>
    <row r="31" spans="1:8" ht="15" customHeight="1" outlineLevel="1" x14ac:dyDescent="0.3">
      <c r="A31" s="89" t="s">
        <v>436</v>
      </c>
      <c r="B31" s="90" t="s">
        <v>1095</v>
      </c>
      <c r="C31" s="89" t="s">
        <v>1096</v>
      </c>
      <c r="D31" s="89"/>
      <c r="E31" s="53"/>
      <c r="F31" s="53"/>
      <c r="H31" s="51"/>
    </row>
    <row r="32" spans="1:8" ht="15" customHeight="1" outlineLevel="1" x14ac:dyDescent="0.3">
      <c r="A32" s="89" t="s">
        <v>437</v>
      </c>
      <c r="B32" s="90" t="s">
        <v>1097</v>
      </c>
      <c r="C32" s="89" t="s">
        <v>1248</v>
      </c>
      <c r="D32" s="89" t="s">
        <v>1249</v>
      </c>
      <c r="E32" s="53"/>
      <c r="F32" s="53"/>
      <c r="H32" s="51"/>
    </row>
    <row r="33" spans="1:8" ht="15" customHeight="1" outlineLevel="1" x14ac:dyDescent="0.3">
      <c r="A33" s="89" t="s">
        <v>438</v>
      </c>
      <c r="B33" s="63"/>
      <c r="E33" s="53"/>
      <c r="F33" s="53"/>
      <c r="H33" s="51"/>
    </row>
    <row r="34" spans="1:8" ht="15" customHeight="1" outlineLevel="1" x14ac:dyDescent="0.3">
      <c r="A34" s="89" t="s">
        <v>439</v>
      </c>
      <c r="B34" s="63"/>
      <c r="E34" s="53"/>
      <c r="F34" s="53"/>
      <c r="H34" s="51"/>
    </row>
    <row r="35" spans="1:8" ht="15" customHeight="1" outlineLevel="1" x14ac:dyDescent="0.3">
      <c r="A35" s="89" t="s">
        <v>440</v>
      </c>
      <c r="B35" s="12"/>
      <c r="E35" s="53"/>
      <c r="F35" s="53"/>
      <c r="H35" s="51"/>
    </row>
    <row r="36" spans="1:8" ht="18.75" customHeight="1" x14ac:dyDescent="0.3">
      <c r="A36" s="18"/>
      <c r="B36" s="18" t="s">
        <v>60</v>
      </c>
      <c r="C36" s="18"/>
      <c r="D36" s="15"/>
      <c r="E36" s="15"/>
      <c r="F36" s="15"/>
      <c r="G36" s="16"/>
      <c r="H36" s="51"/>
    </row>
    <row r="37" spans="1:8" ht="15" customHeight="1" x14ac:dyDescent="0.3">
      <c r="A37" s="57"/>
      <c r="B37" s="59" t="s">
        <v>658</v>
      </c>
      <c r="C37" s="57" t="s">
        <v>82</v>
      </c>
      <c r="D37" s="57"/>
      <c r="E37" s="45"/>
      <c r="F37" s="58"/>
      <c r="G37" s="58"/>
      <c r="H37" s="51"/>
    </row>
    <row r="38" spans="1:8" ht="15" customHeight="1" x14ac:dyDescent="0.3">
      <c r="A38" s="52" t="s">
        <v>441</v>
      </c>
      <c r="B38" s="53" t="s">
        <v>132</v>
      </c>
      <c r="C38" s="113">
        <v>8698364811.4099998</v>
      </c>
      <c r="F38" s="53"/>
      <c r="H38" s="51"/>
    </row>
    <row r="39" spans="1:8" ht="15" customHeight="1" x14ac:dyDescent="0.3">
      <c r="A39" s="89" t="s">
        <v>442</v>
      </c>
      <c r="B39" s="53" t="s">
        <v>133</v>
      </c>
      <c r="C39" s="113">
        <v>6438801960</v>
      </c>
      <c r="F39" s="53"/>
      <c r="H39" s="51"/>
    </row>
    <row r="40" spans="1:8" ht="15" hidden="1" customHeight="1" outlineLevel="1" x14ac:dyDescent="0.3">
      <c r="A40" s="89" t="s">
        <v>443</v>
      </c>
      <c r="B40" s="70" t="s">
        <v>227</v>
      </c>
      <c r="C40" s="113" t="s">
        <v>185</v>
      </c>
      <c r="F40" s="53"/>
      <c r="H40" s="51"/>
    </row>
    <row r="41" spans="1:8" ht="15" hidden="1" customHeight="1" outlineLevel="1" x14ac:dyDescent="0.3">
      <c r="A41" s="89" t="s">
        <v>444</v>
      </c>
      <c r="B41" s="70" t="s">
        <v>228</v>
      </c>
      <c r="C41" s="113" t="s">
        <v>185</v>
      </c>
      <c r="F41" s="53"/>
      <c r="H41" s="51"/>
    </row>
    <row r="42" spans="1:8" ht="15" hidden="1" customHeight="1" outlineLevel="1" x14ac:dyDescent="0.3">
      <c r="A42" s="89" t="s">
        <v>445</v>
      </c>
      <c r="B42" s="53"/>
      <c r="C42" s="113"/>
      <c r="F42" s="53"/>
      <c r="H42" s="51"/>
    </row>
    <row r="43" spans="1:8" ht="15" hidden="1" customHeight="1" outlineLevel="1" x14ac:dyDescent="0.3">
      <c r="A43" s="89" t="s">
        <v>446</v>
      </c>
      <c r="B43" s="53"/>
      <c r="C43" s="113"/>
      <c r="F43" s="53"/>
      <c r="H43" s="51"/>
    </row>
    <row r="44" spans="1:8" ht="15" customHeight="1" collapsed="1" x14ac:dyDescent="0.3">
      <c r="A44" s="57"/>
      <c r="B44" s="59" t="s">
        <v>659</v>
      </c>
      <c r="C44" s="57" t="s">
        <v>26</v>
      </c>
      <c r="D44" s="57" t="s">
        <v>27</v>
      </c>
      <c r="E44" s="45"/>
      <c r="F44" s="58" t="s">
        <v>129</v>
      </c>
      <c r="G44" s="58" t="s">
        <v>160</v>
      </c>
      <c r="H44" s="51"/>
    </row>
    <row r="45" spans="1:8" ht="15" customHeight="1" x14ac:dyDescent="0.3">
      <c r="A45" s="89" t="s">
        <v>447</v>
      </c>
      <c r="B45" s="89" t="s">
        <v>229</v>
      </c>
      <c r="C45" s="46">
        <v>0.1</v>
      </c>
      <c r="D45" s="46">
        <f>C38/C39-1</f>
        <v>0.35092908051018856</v>
      </c>
      <c r="E45" s="89"/>
      <c r="F45" s="46" t="s">
        <v>186</v>
      </c>
      <c r="G45" s="46" t="s">
        <v>186</v>
      </c>
      <c r="H45" s="51"/>
    </row>
    <row r="46" spans="1:8" ht="15" hidden="1" customHeight="1" outlineLevel="1" x14ac:dyDescent="0.3">
      <c r="A46" s="89" t="s">
        <v>448</v>
      </c>
      <c r="B46" s="89" t="s">
        <v>211</v>
      </c>
      <c r="C46" s="89"/>
      <c r="D46" s="89"/>
      <c r="E46" s="89"/>
      <c r="F46" s="89"/>
      <c r="G46" s="89"/>
      <c r="H46" s="51"/>
    </row>
    <row r="47" spans="1:8" ht="15" hidden="1" customHeight="1" outlineLevel="1" x14ac:dyDescent="0.3">
      <c r="A47" s="89" t="s">
        <v>449</v>
      </c>
      <c r="B47" s="48" t="s">
        <v>212</v>
      </c>
      <c r="D47" s="89"/>
      <c r="E47" s="89"/>
      <c r="F47" s="89"/>
      <c r="G47" s="89"/>
      <c r="H47" s="51"/>
    </row>
    <row r="48" spans="1:8" ht="15" hidden="1" customHeight="1" outlineLevel="1" x14ac:dyDescent="0.3">
      <c r="A48" s="89" t="s">
        <v>450</v>
      </c>
      <c r="B48" s="90"/>
      <c r="D48" s="89"/>
      <c r="E48" s="89"/>
      <c r="F48" s="89"/>
      <c r="G48" s="89"/>
      <c r="H48" s="51"/>
    </row>
    <row r="49" spans="1:9" ht="15" hidden="1" customHeight="1" outlineLevel="1" x14ac:dyDescent="0.3">
      <c r="A49" s="89" t="s">
        <v>451</v>
      </c>
      <c r="B49" s="48"/>
      <c r="G49" s="52"/>
      <c r="H49" s="51"/>
    </row>
    <row r="50" spans="1:9" ht="15" hidden="1" customHeight="1" outlineLevel="1" x14ac:dyDescent="0.3">
      <c r="A50" s="89" t="s">
        <v>452</v>
      </c>
      <c r="B50" s="48"/>
      <c r="G50" s="52"/>
      <c r="H50" s="51"/>
    </row>
    <row r="51" spans="1:9" ht="15" hidden="1" customHeight="1" outlineLevel="1" x14ac:dyDescent="0.3">
      <c r="A51" s="89" t="s">
        <v>453</v>
      </c>
      <c r="B51" s="48"/>
      <c r="G51" s="52"/>
      <c r="H51" s="51"/>
    </row>
    <row r="52" spans="1:9" ht="15" customHeight="1" collapsed="1" x14ac:dyDescent="0.3">
      <c r="A52" s="57"/>
      <c r="B52" s="59" t="s">
        <v>660</v>
      </c>
      <c r="C52" s="57" t="s">
        <v>82</v>
      </c>
      <c r="D52" s="57"/>
      <c r="E52" s="45"/>
      <c r="F52" s="58" t="s">
        <v>145</v>
      </c>
      <c r="G52" s="58"/>
      <c r="H52" s="51"/>
    </row>
    <row r="53" spans="1:9" s="116" customFormat="1" ht="15" customHeight="1" x14ac:dyDescent="0.3">
      <c r="A53" s="113" t="s">
        <v>454</v>
      </c>
      <c r="B53" s="114" t="s">
        <v>32</v>
      </c>
      <c r="C53" s="113">
        <v>8591744945.3600006</v>
      </c>
      <c r="D53" s="113"/>
      <c r="E53" s="114"/>
      <c r="F53" s="46">
        <f>IF($C$58=0,"",IF(C53="[for completion]","",C53/$C$58))</f>
        <v>0.98774253915975774</v>
      </c>
      <c r="G53" s="46"/>
      <c r="H53" s="115"/>
      <c r="I53" s="115"/>
    </row>
    <row r="54" spans="1:9" s="116" customFormat="1" ht="15" customHeight="1" x14ac:dyDescent="0.3">
      <c r="A54" s="113" t="s">
        <v>455</v>
      </c>
      <c r="B54" s="114" t="s">
        <v>182</v>
      </c>
      <c r="C54" s="113">
        <v>0</v>
      </c>
      <c r="D54" s="113"/>
      <c r="E54" s="114"/>
      <c r="F54" s="46">
        <f>IF($C$58=0,"",IF(C54="[for completion]","",C54/$C$58))</f>
        <v>0</v>
      </c>
      <c r="G54" s="46"/>
      <c r="H54" s="115"/>
      <c r="I54" s="115"/>
    </row>
    <row r="55" spans="1:9" s="116" customFormat="1" ht="15" customHeight="1" x14ac:dyDescent="0.3">
      <c r="A55" s="113" t="s">
        <v>456</v>
      </c>
      <c r="B55" s="114" t="s">
        <v>155</v>
      </c>
      <c r="C55" s="113">
        <v>0</v>
      </c>
      <c r="D55" s="113"/>
      <c r="E55" s="114"/>
      <c r="F55" s="46">
        <f>IF($C$58=0,"",IF(C55="[for completion]","",C55/$C$58))</f>
        <v>0</v>
      </c>
      <c r="G55" s="46"/>
      <c r="H55" s="115"/>
      <c r="I55" s="115"/>
    </row>
    <row r="56" spans="1:9" s="116" customFormat="1" ht="15" customHeight="1" x14ac:dyDescent="0.3">
      <c r="A56" s="113" t="s">
        <v>457</v>
      </c>
      <c r="B56" s="114" t="s">
        <v>53</v>
      </c>
      <c r="C56" s="113">
        <v>106619866.05</v>
      </c>
      <c r="D56" s="113"/>
      <c r="E56" s="114"/>
      <c r="F56" s="46">
        <f>IF($C$58=0,"",IF(C56="[for completion]","",C56/$C$58))</f>
        <v>1.2257460840242337E-2</v>
      </c>
      <c r="G56" s="46"/>
      <c r="H56" s="115"/>
      <c r="I56" s="115"/>
    </row>
    <row r="57" spans="1:9" s="116" customFormat="1" ht="15" customHeight="1" x14ac:dyDescent="0.3">
      <c r="A57" s="113" t="s">
        <v>458</v>
      </c>
      <c r="B57" s="113" t="s">
        <v>2</v>
      </c>
      <c r="C57" s="113">
        <v>0</v>
      </c>
      <c r="D57" s="113"/>
      <c r="E57" s="114"/>
      <c r="F57" s="46">
        <f>IF($C$58=0,"",IF(C57="[for completion]","",C57/$C$58))</f>
        <v>0</v>
      </c>
      <c r="G57" s="46"/>
      <c r="H57" s="115"/>
      <c r="I57" s="115"/>
    </row>
    <row r="58" spans="1:9" ht="15" customHeight="1" x14ac:dyDescent="0.3">
      <c r="A58" s="89" t="s">
        <v>459</v>
      </c>
      <c r="B58" s="55" t="s">
        <v>1</v>
      </c>
      <c r="C58" s="113">
        <f>SUM(C53:C57)</f>
        <v>8698364811.4099998</v>
      </c>
      <c r="D58" s="54"/>
      <c r="E58" s="54"/>
      <c r="F58" s="46">
        <f>SUM(F53:F57)</f>
        <v>1</v>
      </c>
      <c r="G58" s="46"/>
      <c r="H58" s="51"/>
    </row>
    <row r="59" spans="1:9" ht="15" customHeight="1" outlineLevel="1" x14ac:dyDescent="0.3">
      <c r="A59" s="89" t="s">
        <v>1042</v>
      </c>
      <c r="B59" s="66" t="s">
        <v>154</v>
      </c>
      <c r="C59" s="113"/>
      <c r="D59" s="89"/>
      <c r="E59" s="54"/>
      <c r="F59" s="46" t="str">
        <f t="shared" ref="F59:F64" si="0">IF($C$58=0,"",IF(C59="","",C59/$C$58))</f>
        <v/>
      </c>
      <c r="G59" s="46"/>
      <c r="H59" s="51"/>
    </row>
    <row r="60" spans="1:9" ht="15" customHeight="1" outlineLevel="1" x14ac:dyDescent="0.3">
      <c r="A60" s="89" t="s">
        <v>1043</v>
      </c>
      <c r="B60" s="66" t="s">
        <v>154</v>
      </c>
      <c r="C60" s="113"/>
      <c r="D60" s="89"/>
      <c r="E60" s="54"/>
      <c r="F60" s="46" t="str">
        <f t="shared" si="0"/>
        <v/>
      </c>
      <c r="G60" s="46"/>
      <c r="H60" s="51"/>
    </row>
    <row r="61" spans="1:9" ht="15" customHeight="1" outlineLevel="1" x14ac:dyDescent="0.3">
      <c r="A61" s="89" t="s">
        <v>1044</v>
      </c>
      <c r="B61" s="66" t="s">
        <v>154</v>
      </c>
      <c r="C61" s="113"/>
      <c r="D61" s="89"/>
      <c r="E61" s="54"/>
      <c r="F61" s="46" t="str">
        <f t="shared" si="0"/>
        <v/>
      </c>
      <c r="G61" s="46"/>
      <c r="H61" s="51"/>
    </row>
    <row r="62" spans="1:9" ht="15" customHeight="1" outlineLevel="1" x14ac:dyDescent="0.3">
      <c r="A62" s="89" t="s">
        <v>1045</v>
      </c>
      <c r="B62" s="66" t="s">
        <v>154</v>
      </c>
      <c r="C62" s="113"/>
      <c r="D62" s="89"/>
      <c r="E62" s="54"/>
      <c r="F62" s="46" t="str">
        <f t="shared" si="0"/>
        <v/>
      </c>
      <c r="G62" s="46"/>
      <c r="H62" s="51"/>
    </row>
    <row r="63" spans="1:9" ht="15" customHeight="1" outlineLevel="1" x14ac:dyDescent="0.3">
      <c r="A63" s="89" t="s">
        <v>1046</v>
      </c>
      <c r="B63" s="66" t="s">
        <v>154</v>
      </c>
      <c r="C63" s="113"/>
      <c r="D63" s="89"/>
      <c r="E63" s="54"/>
      <c r="F63" s="46" t="str">
        <f t="shared" si="0"/>
        <v/>
      </c>
      <c r="G63" s="46"/>
      <c r="H63" s="51"/>
    </row>
    <row r="64" spans="1:9" ht="15" customHeight="1" outlineLevel="1" x14ac:dyDescent="0.3">
      <c r="A64" s="89" t="s">
        <v>1047</v>
      </c>
      <c r="B64" s="66" t="s">
        <v>154</v>
      </c>
      <c r="C64" s="113"/>
      <c r="D64" s="50"/>
      <c r="E64" s="50"/>
      <c r="F64" s="46" t="str">
        <f t="shared" si="0"/>
        <v/>
      </c>
      <c r="G64" s="47"/>
      <c r="H64" s="51"/>
    </row>
    <row r="65" spans="1:8" ht="27" customHeight="1" x14ac:dyDescent="0.3">
      <c r="A65" s="57"/>
      <c r="B65" s="59" t="s">
        <v>661</v>
      </c>
      <c r="C65" s="57" t="s">
        <v>1000</v>
      </c>
      <c r="D65" s="57" t="s">
        <v>1001</v>
      </c>
      <c r="E65" s="45"/>
      <c r="F65" s="58" t="s">
        <v>1002</v>
      </c>
      <c r="G65" s="109" t="s">
        <v>1003</v>
      </c>
      <c r="H65" s="51"/>
    </row>
    <row r="66" spans="1:8" ht="15" customHeight="1" x14ac:dyDescent="0.3">
      <c r="A66" s="89" t="s">
        <v>460</v>
      </c>
      <c r="B66" s="53" t="s">
        <v>81</v>
      </c>
      <c r="C66" s="119">
        <v>17.350000000000001</v>
      </c>
      <c r="D66" s="113" t="s">
        <v>185</v>
      </c>
      <c r="E66" s="44"/>
      <c r="F66" s="46"/>
      <c r="G66" s="46"/>
      <c r="H66" s="51"/>
    </row>
    <row r="67" spans="1:8" ht="15" customHeight="1" x14ac:dyDescent="0.3">
      <c r="B67" s="53"/>
      <c r="C67" s="113"/>
      <c r="D67" s="113"/>
      <c r="E67" s="44"/>
      <c r="F67" s="46"/>
      <c r="G67" s="46"/>
      <c r="H67" s="51"/>
    </row>
    <row r="68" spans="1:8" ht="15" customHeight="1" x14ac:dyDescent="0.3">
      <c r="B68" s="53" t="s">
        <v>78</v>
      </c>
      <c r="C68" s="113"/>
      <c r="D68" s="113"/>
      <c r="E68" s="44"/>
      <c r="F68" s="46"/>
      <c r="G68" s="46"/>
      <c r="H68" s="51"/>
    </row>
    <row r="69" spans="1:8" ht="15" customHeight="1" x14ac:dyDescent="0.3">
      <c r="A69" s="89" t="s">
        <v>461</v>
      </c>
      <c r="B69" s="7" t="s">
        <v>11</v>
      </c>
      <c r="C69" s="113">
        <v>380978133.56999999</v>
      </c>
      <c r="D69" s="113" t="s">
        <v>185</v>
      </c>
      <c r="E69" s="7"/>
      <c r="F69" s="46">
        <f t="shared" ref="F69:F75" si="1">IF($C$76=0,"",IF(C69="[for completion]","",C69/$C$76))</f>
        <v>4.3798822172904893E-2</v>
      </c>
      <c r="G69" s="46" t="str">
        <f t="shared" ref="G69:G81" si="2">IF($D$76=0,"",IF(D69="ND1","",D69/$D$76))</f>
        <v/>
      </c>
      <c r="H69" s="51"/>
    </row>
    <row r="70" spans="1:8" ht="15" customHeight="1" x14ac:dyDescent="0.3">
      <c r="A70" s="89" t="s">
        <v>462</v>
      </c>
      <c r="B70" s="7" t="s">
        <v>5</v>
      </c>
      <c r="C70" s="113">
        <v>471740617.42000002</v>
      </c>
      <c r="D70" s="113" t="s">
        <v>185</v>
      </c>
      <c r="E70" s="7"/>
      <c r="F70" s="46">
        <f t="shared" si="1"/>
        <v>5.4233252760472708E-2</v>
      </c>
      <c r="G70" s="46" t="str">
        <f t="shared" si="2"/>
        <v/>
      </c>
      <c r="H70" s="51"/>
    </row>
    <row r="71" spans="1:8" ht="15" customHeight="1" x14ac:dyDescent="0.3">
      <c r="A71" s="89" t="s">
        <v>463</v>
      </c>
      <c r="B71" s="7" t="s">
        <v>6</v>
      </c>
      <c r="C71" s="113">
        <v>591963076.15999997</v>
      </c>
      <c r="D71" s="113" t="s">
        <v>185</v>
      </c>
      <c r="E71" s="7"/>
      <c r="F71" s="46">
        <f t="shared" si="1"/>
        <v>6.8054523924255039E-2</v>
      </c>
      <c r="G71" s="46" t="str">
        <f t="shared" si="2"/>
        <v/>
      </c>
      <c r="H71" s="51"/>
    </row>
    <row r="72" spans="1:8" ht="15" customHeight="1" x14ac:dyDescent="0.3">
      <c r="A72" s="89" t="s">
        <v>464</v>
      </c>
      <c r="B72" s="7" t="s">
        <v>7</v>
      </c>
      <c r="C72" s="113">
        <v>493420082.19999999</v>
      </c>
      <c r="D72" s="113" t="s">
        <v>185</v>
      </c>
      <c r="E72" s="7"/>
      <c r="F72" s="46">
        <f t="shared" si="1"/>
        <v>5.6725613709919451E-2</v>
      </c>
      <c r="G72" s="46" t="str">
        <f t="shared" si="2"/>
        <v/>
      </c>
      <c r="H72" s="51"/>
    </row>
    <row r="73" spans="1:8" ht="15" customHeight="1" x14ac:dyDescent="0.3">
      <c r="A73" s="89" t="s">
        <v>465</v>
      </c>
      <c r="B73" s="7" t="s">
        <v>8</v>
      </c>
      <c r="C73" s="113">
        <v>591126955.28999996</v>
      </c>
      <c r="D73" s="113" t="s">
        <v>185</v>
      </c>
      <c r="E73" s="7"/>
      <c r="F73" s="46">
        <f t="shared" si="1"/>
        <v>6.7958400010378339E-2</v>
      </c>
      <c r="G73" s="46" t="str">
        <f t="shared" si="2"/>
        <v/>
      </c>
      <c r="H73" s="51"/>
    </row>
    <row r="74" spans="1:8" ht="15" customHeight="1" x14ac:dyDescent="0.3">
      <c r="A74" s="89" t="s">
        <v>466</v>
      </c>
      <c r="B74" s="7" t="s">
        <v>9</v>
      </c>
      <c r="C74" s="113">
        <v>2307139256.4099998</v>
      </c>
      <c r="D74" s="113" t="s">
        <v>185</v>
      </c>
      <c r="E74" s="7"/>
      <c r="F74" s="46">
        <f t="shared" si="1"/>
        <v>0.26523827252952548</v>
      </c>
      <c r="G74" s="46" t="str">
        <f t="shared" si="2"/>
        <v/>
      </c>
      <c r="H74" s="51"/>
    </row>
    <row r="75" spans="1:8" ht="15" customHeight="1" x14ac:dyDescent="0.3">
      <c r="A75" s="89" t="s">
        <v>467</v>
      </c>
      <c r="B75" s="7" t="s">
        <v>10</v>
      </c>
      <c r="C75" s="113">
        <f>3859554348.46+2442341.89999962</f>
        <v>3861996690.3599997</v>
      </c>
      <c r="D75" s="113" t="s">
        <v>185</v>
      </c>
      <c r="E75" s="7"/>
      <c r="F75" s="46">
        <f t="shared" si="1"/>
        <v>0.44399111489254406</v>
      </c>
      <c r="G75" s="46" t="str">
        <f t="shared" si="2"/>
        <v/>
      </c>
      <c r="H75" s="51"/>
    </row>
    <row r="76" spans="1:8" ht="15" customHeight="1" x14ac:dyDescent="0.3">
      <c r="A76" s="89" t="s">
        <v>468</v>
      </c>
      <c r="B76" s="8" t="s">
        <v>1</v>
      </c>
      <c r="C76" s="113">
        <f>SUM(C69:C75)</f>
        <v>8698364811.4099998</v>
      </c>
      <c r="D76" s="113" t="s">
        <v>185</v>
      </c>
      <c r="E76" s="53"/>
      <c r="F76" s="46">
        <f>SUM(F69:F75)</f>
        <v>0.99999999999999989</v>
      </c>
      <c r="G76" s="46" t="str">
        <f t="shared" si="2"/>
        <v/>
      </c>
      <c r="H76" s="51"/>
    </row>
    <row r="77" spans="1:8" ht="15" customHeight="1" outlineLevel="1" x14ac:dyDescent="0.3">
      <c r="A77" s="89" t="s">
        <v>469</v>
      </c>
      <c r="B77" s="64" t="s">
        <v>40</v>
      </c>
      <c r="C77" s="113">
        <v>0</v>
      </c>
      <c r="D77" s="113" t="s">
        <v>185</v>
      </c>
      <c r="E77" s="53"/>
      <c r="F77" s="46">
        <f>IF($C$76=0,"",IF(C77="[for completion]","",C77/$C$76))</f>
        <v>0</v>
      </c>
      <c r="G77" s="46" t="str">
        <f t="shared" si="2"/>
        <v/>
      </c>
      <c r="H77" s="51"/>
    </row>
    <row r="78" spans="1:8" ht="15" customHeight="1" outlineLevel="1" x14ac:dyDescent="0.3">
      <c r="A78" s="89" t="s">
        <v>470</v>
      </c>
      <c r="B78" s="64" t="s">
        <v>41</v>
      </c>
      <c r="C78" s="113">
        <v>191271026.72</v>
      </c>
      <c r="D78" s="113" t="s">
        <v>185</v>
      </c>
      <c r="E78" s="53"/>
      <c r="F78" s="46">
        <f>IF($C$76=0,"",IF(C78="[for completion]","",C78/$C$76))</f>
        <v>2.1989308435201752E-2</v>
      </c>
      <c r="G78" s="46" t="str">
        <f t="shared" si="2"/>
        <v/>
      </c>
      <c r="H78" s="51"/>
    </row>
    <row r="79" spans="1:8" ht="15" customHeight="1" outlineLevel="1" x14ac:dyDescent="0.3">
      <c r="A79" s="89" t="s">
        <v>471</v>
      </c>
      <c r="B79" s="64" t="s">
        <v>42</v>
      </c>
      <c r="C79" s="113">
        <v>189707106.84999999</v>
      </c>
      <c r="D79" s="113" t="s">
        <v>185</v>
      </c>
      <c r="E79" s="53"/>
      <c r="F79" s="46">
        <f>IF($C$76=0,"",IF(C79="[for completion]","",C79/$C$76))</f>
        <v>2.1809513737703141E-2</v>
      </c>
      <c r="G79" s="46" t="str">
        <f t="shared" si="2"/>
        <v/>
      </c>
      <c r="H79" s="51"/>
    </row>
    <row r="80" spans="1:8" ht="15" customHeight="1" outlineLevel="1" x14ac:dyDescent="0.3">
      <c r="A80" s="89" t="s">
        <v>472</v>
      </c>
      <c r="B80" s="64" t="s">
        <v>44</v>
      </c>
      <c r="C80" s="113">
        <v>197774546.63999999</v>
      </c>
      <c r="D80" s="113" t="s">
        <v>185</v>
      </c>
      <c r="E80" s="53"/>
      <c r="F80" s="46">
        <f>IF($C$76=0,"",IF(C80="[for completion]","",C80/$C$76))</f>
        <v>2.2736979987384647E-2</v>
      </c>
      <c r="G80" s="46" t="str">
        <f t="shared" si="2"/>
        <v/>
      </c>
      <c r="H80" s="51"/>
    </row>
    <row r="81" spans="1:8" ht="15" customHeight="1" outlineLevel="1" x14ac:dyDescent="0.3">
      <c r="A81" s="89" t="s">
        <v>473</v>
      </c>
      <c r="B81" s="64" t="s">
        <v>45</v>
      </c>
      <c r="C81" s="113">
        <v>273966070.77999997</v>
      </c>
      <c r="D81" s="113" t="s">
        <v>185</v>
      </c>
      <c r="E81" s="53"/>
      <c r="F81" s="46">
        <f>IF($C$76=0,"",IF(C81="[for completion]","",C81/$C$76))</f>
        <v>3.1496272773088051E-2</v>
      </c>
      <c r="G81" s="46" t="str">
        <f t="shared" si="2"/>
        <v/>
      </c>
      <c r="H81" s="51"/>
    </row>
    <row r="82" spans="1:8" ht="15" customHeight="1" outlineLevel="1" x14ac:dyDescent="0.3">
      <c r="A82" s="89" t="s">
        <v>474</v>
      </c>
      <c r="B82" s="64"/>
      <c r="C82" s="113"/>
      <c r="D82" s="113"/>
      <c r="E82" s="53"/>
      <c r="F82" s="46"/>
      <c r="G82" s="46" t="str">
        <f>IF($D$76=0,"",IF(D82="","",D82/$D$76))</f>
        <v/>
      </c>
      <c r="H82" s="51"/>
    </row>
    <row r="83" spans="1:8" ht="15" customHeight="1" outlineLevel="1" x14ac:dyDescent="0.3">
      <c r="A83" s="89" t="s">
        <v>475</v>
      </c>
      <c r="B83" s="64"/>
      <c r="C83" s="113"/>
      <c r="D83" s="113"/>
      <c r="E83" s="53"/>
      <c r="F83" s="46"/>
      <c r="G83" s="46" t="str">
        <f>IF($D$76=0,"",IF(D83="","",D83/$D$76))</f>
        <v/>
      </c>
      <c r="H83" s="51"/>
    </row>
    <row r="84" spans="1:8" ht="15" customHeight="1" outlineLevel="1" x14ac:dyDescent="0.3">
      <c r="A84" s="89" t="s">
        <v>476</v>
      </c>
      <c r="B84" s="64"/>
      <c r="C84" s="113"/>
      <c r="D84" s="113"/>
      <c r="E84" s="53"/>
      <c r="F84" s="46"/>
      <c r="G84" s="46" t="str">
        <f>IF($D$76=0,"",IF(D84="","",D84/$D$76))</f>
        <v/>
      </c>
      <c r="H84" s="51"/>
    </row>
    <row r="85" spans="1:8" ht="15" customHeight="1" outlineLevel="1" x14ac:dyDescent="0.3">
      <c r="A85" s="89" t="s">
        <v>477</v>
      </c>
      <c r="B85" s="8"/>
      <c r="C85" s="113"/>
      <c r="D85" s="113"/>
      <c r="E85" s="53"/>
      <c r="F85" s="46"/>
      <c r="G85" s="46" t="str">
        <f>IF($D$76=0,"",IF(D85="","",D85/$D$76))</f>
        <v/>
      </c>
      <c r="H85" s="51"/>
    </row>
    <row r="86" spans="1:8" ht="15" customHeight="1" outlineLevel="1" x14ac:dyDescent="0.3">
      <c r="A86" s="89" t="s">
        <v>478</v>
      </c>
      <c r="B86" s="64"/>
      <c r="C86" s="113"/>
      <c r="D86" s="113"/>
      <c r="E86" s="53"/>
      <c r="F86" s="46"/>
      <c r="G86" s="46" t="str">
        <f>IF($D$76=0,"",IF(D86="","",D86/$D$76))</f>
        <v/>
      </c>
      <c r="H86" s="51"/>
    </row>
    <row r="87" spans="1:8" ht="15" customHeight="1" x14ac:dyDescent="0.3">
      <c r="A87" s="57"/>
      <c r="B87" s="59" t="s">
        <v>662</v>
      </c>
      <c r="C87" s="57" t="s">
        <v>1004</v>
      </c>
      <c r="D87" s="57" t="s">
        <v>998</v>
      </c>
      <c r="E87" s="45"/>
      <c r="F87" s="58" t="s">
        <v>1005</v>
      </c>
      <c r="G87" s="57" t="s">
        <v>999</v>
      </c>
      <c r="H87" s="51"/>
    </row>
    <row r="88" spans="1:8" ht="15" customHeight="1" x14ac:dyDescent="0.3">
      <c r="A88" s="89" t="s">
        <v>479</v>
      </c>
      <c r="B88" s="53" t="s">
        <v>81</v>
      </c>
      <c r="C88" s="119">
        <v>4.12</v>
      </c>
      <c r="D88" s="119" t="s">
        <v>186</v>
      </c>
      <c r="E88" s="44"/>
      <c r="F88" s="46"/>
      <c r="G88" s="46"/>
      <c r="H88" s="51"/>
    </row>
    <row r="89" spans="1:8" ht="15" customHeight="1" x14ac:dyDescent="0.3">
      <c r="B89" s="53"/>
      <c r="C89" s="113"/>
      <c r="D89" s="113"/>
      <c r="E89" s="44"/>
      <c r="F89" s="46"/>
      <c r="G89" s="46"/>
      <c r="H89" s="51"/>
    </row>
    <row r="90" spans="1:8" ht="15" customHeight="1" x14ac:dyDescent="0.3">
      <c r="A90" s="89" t="s">
        <v>480</v>
      </c>
      <c r="B90" s="53" t="s">
        <v>78</v>
      </c>
      <c r="C90" s="113"/>
      <c r="D90" s="113"/>
      <c r="E90" s="44"/>
      <c r="F90" s="46"/>
      <c r="G90" s="46"/>
      <c r="H90" s="51"/>
    </row>
    <row r="91" spans="1:8" ht="15" customHeight="1" x14ac:dyDescent="0.3">
      <c r="A91" s="89" t="s">
        <v>481</v>
      </c>
      <c r="B91" s="7" t="s">
        <v>11</v>
      </c>
      <c r="C91" s="113">
        <v>523244750</v>
      </c>
      <c r="D91" s="113" t="s">
        <v>186</v>
      </c>
      <c r="E91" s="7"/>
      <c r="F91" s="46">
        <f t="shared" ref="F91:F97" si="3">IF($C$98=0,"",IF(C91="[for completion]","",C91/$C$98))</f>
        <v>8.1264302466603586E-2</v>
      </c>
      <c r="G91" s="46"/>
      <c r="H91" s="51"/>
    </row>
    <row r="92" spans="1:8" ht="15" customHeight="1" x14ac:dyDescent="0.3">
      <c r="A92" s="89" t="s">
        <v>482</v>
      </c>
      <c r="B92" s="7" t="s">
        <v>5</v>
      </c>
      <c r="C92" s="113">
        <v>688545000</v>
      </c>
      <c r="D92" s="113" t="s">
        <v>186</v>
      </c>
      <c r="E92" s="7"/>
      <c r="F92" s="46">
        <f t="shared" si="3"/>
        <v>0.10693681903519828</v>
      </c>
      <c r="G92" s="46"/>
      <c r="H92" s="51"/>
    </row>
    <row r="93" spans="1:8" ht="15" customHeight="1" x14ac:dyDescent="0.3">
      <c r="A93" s="89" t="s">
        <v>483</v>
      </c>
      <c r="B93" s="7" t="s">
        <v>6</v>
      </c>
      <c r="C93" s="113">
        <v>983672000</v>
      </c>
      <c r="D93" s="113" t="s">
        <v>186</v>
      </c>
      <c r="E93" s="7"/>
      <c r="F93" s="46">
        <f t="shared" si="3"/>
        <v>0.15277251981205522</v>
      </c>
      <c r="G93" s="46"/>
      <c r="H93" s="51"/>
    </row>
    <row r="94" spans="1:8" ht="15" customHeight="1" x14ac:dyDescent="0.3">
      <c r="A94" s="89" t="s">
        <v>484</v>
      </c>
      <c r="B94" s="7" t="s">
        <v>7</v>
      </c>
      <c r="C94" s="113">
        <v>763545000</v>
      </c>
      <c r="D94" s="113" t="s">
        <v>186</v>
      </c>
      <c r="E94" s="7"/>
      <c r="F94" s="46">
        <f t="shared" si="3"/>
        <v>0.11858494868197499</v>
      </c>
      <c r="G94" s="46"/>
      <c r="H94" s="51"/>
    </row>
    <row r="95" spans="1:8" ht="15" customHeight="1" x14ac:dyDescent="0.3">
      <c r="A95" s="89" t="s">
        <v>485</v>
      </c>
      <c r="B95" s="7" t="s">
        <v>8</v>
      </c>
      <c r="C95" s="113">
        <v>1500508000</v>
      </c>
      <c r="D95" s="113" t="s">
        <v>186</v>
      </c>
      <c r="E95" s="7"/>
      <c r="F95" s="46">
        <f t="shared" si="3"/>
        <v>0.23304148960034174</v>
      </c>
      <c r="G95" s="46"/>
      <c r="H95" s="51"/>
    </row>
    <row r="96" spans="1:8" ht="15" customHeight="1" x14ac:dyDescent="0.3">
      <c r="A96" s="89" t="s">
        <v>486</v>
      </c>
      <c r="B96" s="7" t="s">
        <v>9</v>
      </c>
      <c r="C96" s="113">
        <v>1799938510</v>
      </c>
      <c r="D96" s="113" t="s">
        <v>186</v>
      </c>
      <c r="E96" s="7"/>
      <c r="F96" s="46">
        <f t="shared" si="3"/>
        <v>0.27954556160941468</v>
      </c>
      <c r="G96" s="46"/>
      <c r="H96" s="51"/>
    </row>
    <row r="97" spans="1:9" ht="15" customHeight="1" x14ac:dyDescent="0.3">
      <c r="A97" s="89" t="s">
        <v>487</v>
      </c>
      <c r="B97" s="7" t="s">
        <v>10</v>
      </c>
      <c r="C97" s="113">
        <v>179348700</v>
      </c>
      <c r="D97" s="113" t="s">
        <v>186</v>
      </c>
      <c r="E97" s="7"/>
      <c r="F97" s="46">
        <f t="shared" si="3"/>
        <v>2.7854358794411501E-2</v>
      </c>
      <c r="G97" s="46"/>
      <c r="H97" s="51"/>
    </row>
    <row r="98" spans="1:9" ht="15" customHeight="1" x14ac:dyDescent="0.3">
      <c r="A98" s="89" t="s">
        <v>488</v>
      </c>
      <c r="B98" s="8" t="s">
        <v>1</v>
      </c>
      <c r="C98" s="113">
        <f>SUM(C91:C97)</f>
        <v>6438801960</v>
      </c>
      <c r="D98" s="113" t="s">
        <v>186</v>
      </c>
      <c r="E98" s="53"/>
      <c r="F98" s="46">
        <f>SUM(F91:F97)</f>
        <v>1</v>
      </c>
      <c r="G98" s="46"/>
      <c r="H98" s="51"/>
    </row>
    <row r="99" spans="1:9" ht="15" customHeight="1" outlineLevel="1" x14ac:dyDescent="0.3">
      <c r="A99" s="89" t="s">
        <v>489</v>
      </c>
      <c r="B99" s="64" t="s">
        <v>40</v>
      </c>
      <c r="C99" s="113">
        <v>0</v>
      </c>
      <c r="D99" s="113" t="s">
        <v>186</v>
      </c>
      <c r="E99" s="53"/>
      <c r="F99" s="46">
        <f>IF($C$98=0,"",IF(C99="[for completion]","",C99/$C$98))</f>
        <v>0</v>
      </c>
      <c r="G99" s="46"/>
      <c r="H99" s="51"/>
    </row>
    <row r="100" spans="1:9" ht="15" customHeight="1" outlineLevel="1" x14ac:dyDescent="0.3">
      <c r="A100" s="89" t="s">
        <v>490</v>
      </c>
      <c r="B100" s="64" t="s">
        <v>41</v>
      </c>
      <c r="C100" s="113">
        <v>231281750</v>
      </c>
      <c r="D100" s="113" t="s">
        <v>186</v>
      </c>
      <c r="E100" s="53"/>
      <c r="F100" s="46">
        <f>IF($C$98=0,"",IF(C100="[for completion]","",C100/$C$98))</f>
        <v>3.5919997452445333E-2</v>
      </c>
      <c r="G100" s="46"/>
      <c r="H100" s="51"/>
    </row>
    <row r="101" spans="1:9" ht="15" customHeight="1" outlineLevel="1" x14ac:dyDescent="0.3">
      <c r="A101" s="89" t="s">
        <v>491</v>
      </c>
      <c r="B101" s="64" t="s">
        <v>42</v>
      </c>
      <c r="C101" s="113">
        <v>291963000</v>
      </c>
      <c r="D101" s="113" t="s">
        <v>186</v>
      </c>
      <c r="E101" s="53"/>
      <c r="F101" s="46">
        <f>IF($C$98=0,"",IF(C101="[for completion]","",C101/$C$98))</f>
        <v>4.5344305014158252E-2</v>
      </c>
      <c r="G101" s="46"/>
      <c r="H101" s="51"/>
    </row>
    <row r="102" spans="1:9" ht="15" customHeight="1" outlineLevel="1" x14ac:dyDescent="0.3">
      <c r="A102" s="89" t="s">
        <v>492</v>
      </c>
      <c r="B102" s="64" t="s">
        <v>44</v>
      </c>
      <c r="C102" s="113">
        <v>80000000</v>
      </c>
      <c r="D102" s="113" t="s">
        <v>186</v>
      </c>
      <c r="E102" s="53"/>
      <c r="F102" s="46">
        <f>IF($C$98=0,"",IF(C102="[for completion]","",C102/$C$98))</f>
        <v>1.2424671623228493E-2</v>
      </c>
      <c r="G102" s="46"/>
      <c r="H102" s="51"/>
    </row>
    <row r="103" spans="1:9" ht="15" customHeight="1" outlineLevel="1" x14ac:dyDescent="0.3">
      <c r="A103" s="89" t="s">
        <v>493</v>
      </c>
      <c r="B103" s="64" t="s">
        <v>45</v>
      </c>
      <c r="C103" s="113">
        <v>608545000</v>
      </c>
      <c r="D103" s="113" t="s">
        <v>186</v>
      </c>
      <c r="E103" s="53"/>
      <c r="F103" s="46">
        <f>IF($C$98=0,"",IF(C103="[for completion]","",C103/$C$98))</f>
        <v>9.4512147411969782E-2</v>
      </c>
      <c r="G103" s="46"/>
      <c r="H103" s="51"/>
    </row>
    <row r="104" spans="1:9" ht="15" customHeight="1" x14ac:dyDescent="0.3">
      <c r="A104" s="57"/>
      <c r="B104" s="59" t="s">
        <v>663</v>
      </c>
      <c r="C104" s="58" t="s">
        <v>83</v>
      </c>
      <c r="D104" s="58" t="s">
        <v>84</v>
      </c>
      <c r="E104" s="45"/>
      <c r="F104" s="58" t="s">
        <v>85</v>
      </c>
      <c r="G104" s="58" t="s">
        <v>86</v>
      </c>
      <c r="H104" s="51"/>
    </row>
    <row r="105" spans="1:9" s="1" customFormat="1" ht="15" customHeight="1" x14ac:dyDescent="0.3">
      <c r="A105" s="89" t="s">
        <v>494</v>
      </c>
      <c r="B105" s="53" t="s">
        <v>55</v>
      </c>
      <c r="C105" s="113">
        <v>2908456417.2399998</v>
      </c>
      <c r="D105" s="113">
        <f>C105 - 0</f>
        <v>2908456417.2399998</v>
      </c>
      <c r="E105" s="46"/>
      <c r="F105" s="46">
        <f>IF($C$120=0,"",IF(C105="[for completion]","",C105/$C$120))</f>
        <v>0.33436818072037761</v>
      </c>
      <c r="G105" s="46">
        <f t="shared" ref="G105:G119" si="4">IF($D$120=0,"",IF(D105="ND1","",D105/$D$120))</f>
        <v>0.33436818072037761</v>
      </c>
      <c r="H105" s="51"/>
      <c r="I105" s="51"/>
    </row>
    <row r="106" spans="1:9" s="1" customFormat="1" ht="15" customHeight="1" x14ac:dyDescent="0.3">
      <c r="A106" s="89" t="s">
        <v>495</v>
      </c>
      <c r="B106" s="53" t="s">
        <v>22</v>
      </c>
      <c r="C106" s="113">
        <v>49628223.149999999</v>
      </c>
      <c r="D106" s="113">
        <f>C106 - 0</f>
        <v>49628223.149999999</v>
      </c>
      <c r="E106" s="46"/>
      <c r="F106" s="46">
        <f>IF($C$120=0,"",IF(C106="[for completion]","",C106/$C$120))</f>
        <v>5.7054658232759473E-3</v>
      </c>
      <c r="G106" s="46">
        <f t="shared" si="4"/>
        <v>5.7054658232759473E-3</v>
      </c>
      <c r="H106" s="51"/>
      <c r="I106" s="51"/>
    </row>
    <row r="107" spans="1:9" s="1" customFormat="1" ht="15" customHeight="1" x14ac:dyDescent="0.3">
      <c r="A107" s="89" t="s">
        <v>496</v>
      </c>
      <c r="B107" s="53" t="s">
        <v>1036</v>
      </c>
      <c r="C107" s="113">
        <v>5740280171.04</v>
      </c>
      <c r="D107" s="113">
        <f>C107 - 0</f>
        <v>5740280171.04</v>
      </c>
      <c r="E107" s="46"/>
      <c r="F107" s="46">
        <f>IF($C$120=0,"",IF(C107="[for completion]","",C107/$C$120))</f>
        <v>0.65992635345634632</v>
      </c>
      <c r="G107" s="46">
        <f t="shared" si="4"/>
        <v>0.65992635345634632</v>
      </c>
      <c r="H107" s="51"/>
      <c r="I107" s="51"/>
    </row>
    <row r="108" spans="1:9" s="1" customFormat="1" ht="15" customHeight="1" x14ac:dyDescent="0.3">
      <c r="A108" s="89" t="s">
        <v>497</v>
      </c>
      <c r="B108" s="85" t="s">
        <v>997</v>
      </c>
      <c r="C108" s="113" t="s">
        <v>185</v>
      </c>
      <c r="D108" s="113" t="s">
        <v>185</v>
      </c>
      <c r="E108" s="46"/>
      <c r="F108" s="46" t="str">
        <f t="shared" ref="F108:F119" si="5">IF($C$120=0,"",IF(C108="ND1","",C108/$C$120))</f>
        <v/>
      </c>
      <c r="G108" s="46" t="str">
        <f t="shared" si="4"/>
        <v/>
      </c>
      <c r="H108" s="51"/>
      <c r="I108" s="51"/>
    </row>
    <row r="109" spans="1:9" s="1" customFormat="1" ht="15" customHeight="1" x14ac:dyDescent="0.3">
      <c r="A109" s="89" t="s">
        <v>498</v>
      </c>
      <c r="B109" s="53" t="s">
        <v>23</v>
      </c>
      <c r="C109" s="113" t="s">
        <v>185</v>
      </c>
      <c r="D109" s="113" t="s">
        <v>185</v>
      </c>
      <c r="E109" s="46"/>
      <c r="F109" s="46" t="str">
        <f t="shared" si="5"/>
        <v/>
      </c>
      <c r="G109" s="46" t="str">
        <f t="shared" si="4"/>
        <v/>
      </c>
      <c r="H109" s="51"/>
      <c r="I109" s="51"/>
    </row>
    <row r="110" spans="1:9" s="1" customFormat="1" ht="15" customHeight="1" x14ac:dyDescent="0.3">
      <c r="A110" s="89" t="s">
        <v>499</v>
      </c>
      <c r="B110" s="53" t="s">
        <v>24</v>
      </c>
      <c r="C110" s="113" t="s">
        <v>185</v>
      </c>
      <c r="D110" s="113" t="s">
        <v>185</v>
      </c>
      <c r="E110" s="53"/>
      <c r="F110" s="46" t="str">
        <f t="shared" si="5"/>
        <v/>
      </c>
      <c r="G110" s="46" t="str">
        <f t="shared" si="4"/>
        <v/>
      </c>
      <c r="H110" s="51"/>
      <c r="I110" s="51"/>
    </row>
    <row r="111" spans="1:9" ht="15" customHeight="1" x14ac:dyDescent="0.3">
      <c r="A111" s="89" t="s">
        <v>500</v>
      </c>
      <c r="B111" s="53" t="s">
        <v>25</v>
      </c>
      <c r="C111" s="113" t="s">
        <v>185</v>
      </c>
      <c r="D111" s="113" t="s">
        <v>185</v>
      </c>
      <c r="E111" s="53"/>
      <c r="F111" s="46" t="str">
        <f t="shared" si="5"/>
        <v/>
      </c>
      <c r="G111" s="46" t="str">
        <f t="shared" si="4"/>
        <v/>
      </c>
      <c r="H111" s="51"/>
    </row>
    <row r="112" spans="1:9" ht="15" customHeight="1" x14ac:dyDescent="0.3">
      <c r="A112" s="89" t="s">
        <v>501</v>
      </c>
      <c r="B112" s="53" t="s">
        <v>135</v>
      </c>
      <c r="C112" s="113" t="s">
        <v>185</v>
      </c>
      <c r="D112" s="113" t="s">
        <v>185</v>
      </c>
      <c r="E112" s="53"/>
      <c r="F112" s="46" t="str">
        <f t="shared" si="5"/>
        <v/>
      </c>
      <c r="G112" s="46" t="str">
        <f t="shared" si="4"/>
        <v/>
      </c>
      <c r="H112" s="51"/>
    </row>
    <row r="113" spans="1:8" ht="15" customHeight="1" x14ac:dyDescent="0.3">
      <c r="A113" s="89" t="s">
        <v>502</v>
      </c>
      <c r="B113" s="53" t="s">
        <v>79</v>
      </c>
      <c r="C113" s="113" t="s">
        <v>185</v>
      </c>
      <c r="D113" s="113" t="s">
        <v>185</v>
      </c>
      <c r="E113" s="53"/>
      <c r="F113" s="46" t="str">
        <f t="shared" si="5"/>
        <v/>
      </c>
      <c r="G113" s="46" t="str">
        <f t="shared" si="4"/>
        <v/>
      </c>
      <c r="H113" s="51"/>
    </row>
    <row r="114" spans="1:8" ht="15" customHeight="1" x14ac:dyDescent="0.3">
      <c r="A114" s="89" t="s">
        <v>503</v>
      </c>
      <c r="B114" s="53" t="s">
        <v>76</v>
      </c>
      <c r="C114" s="113" t="s">
        <v>185</v>
      </c>
      <c r="D114" s="113" t="s">
        <v>185</v>
      </c>
      <c r="E114" s="53"/>
      <c r="F114" s="46" t="str">
        <f t="shared" si="5"/>
        <v/>
      </c>
      <c r="G114" s="46" t="str">
        <f t="shared" si="4"/>
        <v/>
      </c>
      <c r="H114" s="51"/>
    </row>
    <row r="115" spans="1:8" ht="15" customHeight="1" x14ac:dyDescent="0.3">
      <c r="A115" s="89" t="s">
        <v>504</v>
      </c>
      <c r="B115" s="53" t="s">
        <v>80</v>
      </c>
      <c r="C115" s="113" t="s">
        <v>185</v>
      </c>
      <c r="D115" s="113" t="s">
        <v>185</v>
      </c>
      <c r="E115" s="53"/>
      <c r="F115" s="46" t="str">
        <f t="shared" si="5"/>
        <v/>
      </c>
      <c r="G115" s="46" t="str">
        <f t="shared" si="4"/>
        <v/>
      </c>
      <c r="H115" s="51"/>
    </row>
    <row r="116" spans="1:8" ht="15" customHeight="1" x14ac:dyDescent="0.3">
      <c r="A116" s="89" t="s">
        <v>505</v>
      </c>
      <c r="B116" s="53" t="s">
        <v>134</v>
      </c>
      <c r="C116" s="113" t="s">
        <v>185</v>
      </c>
      <c r="D116" s="113" t="s">
        <v>185</v>
      </c>
      <c r="E116" s="53"/>
      <c r="F116" s="46" t="str">
        <f t="shared" si="5"/>
        <v/>
      </c>
      <c r="G116" s="46" t="str">
        <f t="shared" si="4"/>
        <v/>
      </c>
      <c r="H116" s="51"/>
    </row>
    <row r="117" spans="1:8" ht="15" customHeight="1" x14ac:dyDescent="0.3">
      <c r="A117" s="89" t="s">
        <v>506</v>
      </c>
      <c r="B117" s="53" t="s">
        <v>39</v>
      </c>
      <c r="C117" s="113" t="s">
        <v>185</v>
      </c>
      <c r="D117" s="113" t="s">
        <v>185</v>
      </c>
      <c r="E117" s="53"/>
      <c r="F117" s="46" t="str">
        <f t="shared" si="5"/>
        <v/>
      </c>
      <c r="G117" s="46" t="str">
        <f t="shared" si="4"/>
        <v/>
      </c>
      <c r="H117" s="51"/>
    </row>
    <row r="118" spans="1:8" ht="15" customHeight="1" x14ac:dyDescent="0.3">
      <c r="A118" s="89" t="s">
        <v>507</v>
      </c>
      <c r="B118" s="53" t="s">
        <v>77</v>
      </c>
      <c r="C118" s="113" t="s">
        <v>185</v>
      </c>
      <c r="D118" s="113" t="s">
        <v>185</v>
      </c>
      <c r="E118" s="53"/>
      <c r="F118" s="46" t="str">
        <f t="shared" si="5"/>
        <v/>
      </c>
      <c r="G118" s="46" t="str">
        <f t="shared" si="4"/>
        <v/>
      </c>
      <c r="H118" s="51"/>
    </row>
    <row r="119" spans="1:8" ht="15" customHeight="1" x14ac:dyDescent="0.3">
      <c r="A119" s="89" t="s">
        <v>508</v>
      </c>
      <c r="B119" s="53" t="s">
        <v>2</v>
      </c>
      <c r="C119" s="113" t="s">
        <v>185</v>
      </c>
      <c r="D119" s="113" t="s">
        <v>185</v>
      </c>
      <c r="E119" s="53"/>
      <c r="F119" s="46" t="str">
        <f t="shared" si="5"/>
        <v/>
      </c>
      <c r="G119" s="46" t="str">
        <f t="shared" si="4"/>
        <v/>
      </c>
      <c r="H119" s="51"/>
    </row>
    <row r="120" spans="1:8" ht="15" customHeight="1" x14ac:dyDescent="0.3">
      <c r="A120" s="89" t="s">
        <v>509</v>
      </c>
      <c r="B120" s="8" t="s">
        <v>1</v>
      </c>
      <c r="C120" s="113">
        <f>SUM(C105:C119)</f>
        <v>8698364811.4300003</v>
      </c>
      <c r="D120" s="113">
        <f>SUM(D105:D119)</f>
        <v>8698364811.4300003</v>
      </c>
      <c r="E120" s="53"/>
      <c r="F120" s="46">
        <f>SUM(F105:F119)</f>
        <v>0.99999999999999989</v>
      </c>
      <c r="G120" s="46">
        <f>SUM(G105:G119)</f>
        <v>0.99999999999999989</v>
      </c>
      <c r="H120" s="51"/>
    </row>
    <row r="121" spans="1:8" ht="15" hidden="1" customHeight="1" outlineLevel="1" x14ac:dyDescent="0.3">
      <c r="A121" s="89" t="s">
        <v>1048</v>
      </c>
      <c r="B121" s="66" t="s">
        <v>154</v>
      </c>
      <c r="C121" s="113"/>
      <c r="D121" s="113"/>
      <c r="E121" s="85"/>
      <c r="F121" s="46" t="str">
        <f t="shared" ref="F121:F129" si="6">IF($C$120=0,"",IF(C121="","",C121/$C$120))</f>
        <v/>
      </c>
      <c r="G121" s="46" t="str">
        <f t="shared" ref="G121:G129" si="7">IF($D$120=0,"",IF(D121="","",D121/$D$120))</f>
        <v/>
      </c>
      <c r="H121" s="51"/>
    </row>
    <row r="122" spans="1:8" ht="15" hidden="1" customHeight="1" outlineLevel="1" x14ac:dyDescent="0.3">
      <c r="A122" s="89" t="s">
        <v>1049</v>
      </c>
      <c r="B122" s="66" t="s">
        <v>154</v>
      </c>
      <c r="C122" s="113"/>
      <c r="D122" s="113"/>
      <c r="E122" s="85"/>
      <c r="F122" s="46" t="str">
        <f t="shared" si="6"/>
        <v/>
      </c>
      <c r="G122" s="46" t="str">
        <f t="shared" si="7"/>
        <v/>
      </c>
      <c r="H122" s="51"/>
    </row>
    <row r="123" spans="1:8" ht="15" hidden="1" customHeight="1" outlineLevel="1" x14ac:dyDescent="0.3">
      <c r="A123" s="89" t="s">
        <v>1050</v>
      </c>
      <c r="B123" s="66" t="s">
        <v>154</v>
      </c>
      <c r="C123" s="113"/>
      <c r="D123" s="113"/>
      <c r="E123" s="85"/>
      <c r="F123" s="46" t="str">
        <f t="shared" si="6"/>
        <v/>
      </c>
      <c r="G123" s="46" t="str">
        <f t="shared" si="7"/>
        <v/>
      </c>
      <c r="H123" s="51"/>
    </row>
    <row r="124" spans="1:8" ht="15" hidden="1" customHeight="1" outlineLevel="1" x14ac:dyDescent="0.3">
      <c r="A124" s="89" t="s">
        <v>1051</v>
      </c>
      <c r="B124" s="66" t="s">
        <v>154</v>
      </c>
      <c r="C124" s="113"/>
      <c r="D124" s="113"/>
      <c r="E124" s="85"/>
      <c r="F124" s="46" t="str">
        <f t="shared" si="6"/>
        <v/>
      </c>
      <c r="G124" s="46" t="str">
        <f t="shared" si="7"/>
        <v/>
      </c>
      <c r="H124" s="51"/>
    </row>
    <row r="125" spans="1:8" ht="15" hidden="1" customHeight="1" outlineLevel="1" x14ac:dyDescent="0.3">
      <c r="A125" s="89" t="s">
        <v>1052</v>
      </c>
      <c r="B125" s="66" t="s">
        <v>154</v>
      </c>
      <c r="C125" s="113"/>
      <c r="D125" s="113"/>
      <c r="E125" s="85"/>
      <c r="F125" s="46" t="str">
        <f t="shared" si="6"/>
        <v/>
      </c>
      <c r="G125" s="46" t="str">
        <f t="shared" si="7"/>
        <v/>
      </c>
      <c r="H125" s="51"/>
    </row>
    <row r="126" spans="1:8" ht="15" hidden="1" customHeight="1" outlineLevel="1" x14ac:dyDescent="0.3">
      <c r="A126" s="89" t="s">
        <v>1053</v>
      </c>
      <c r="B126" s="66" t="s">
        <v>154</v>
      </c>
      <c r="C126" s="113"/>
      <c r="D126" s="113"/>
      <c r="E126" s="85"/>
      <c r="F126" s="46" t="str">
        <f t="shared" si="6"/>
        <v/>
      </c>
      <c r="G126" s="46" t="str">
        <f t="shared" si="7"/>
        <v/>
      </c>
      <c r="H126" s="51"/>
    </row>
    <row r="127" spans="1:8" ht="15" hidden="1" customHeight="1" outlineLevel="1" x14ac:dyDescent="0.3">
      <c r="A127" s="89" t="s">
        <v>1054</v>
      </c>
      <c r="B127" s="66" t="s">
        <v>154</v>
      </c>
      <c r="C127" s="113"/>
      <c r="D127" s="113"/>
      <c r="E127" s="85"/>
      <c r="F127" s="46" t="str">
        <f t="shared" si="6"/>
        <v/>
      </c>
      <c r="G127" s="46" t="str">
        <f t="shared" si="7"/>
        <v/>
      </c>
      <c r="H127" s="51"/>
    </row>
    <row r="128" spans="1:8" ht="15" hidden="1" customHeight="1" outlineLevel="1" x14ac:dyDescent="0.3">
      <c r="A128" s="89" t="s">
        <v>1055</v>
      </c>
      <c r="B128" s="66" t="s">
        <v>154</v>
      </c>
      <c r="C128" s="113"/>
      <c r="D128" s="113"/>
      <c r="E128" s="85"/>
      <c r="F128" s="46" t="str">
        <f t="shared" si="6"/>
        <v/>
      </c>
      <c r="G128" s="46" t="str">
        <f t="shared" si="7"/>
        <v/>
      </c>
      <c r="H128" s="51"/>
    </row>
    <row r="129" spans="1:9" ht="15" hidden="1" customHeight="1" outlineLevel="1" x14ac:dyDescent="0.3">
      <c r="A129" s="89" t="s">
        <v>1056</v>
      </c>
      <c r="B129" s="66" t="s">
        <v>154</v>
      </c>
      <c r="C129" s="113"/>
      <c r="D129" s="113"/>
      <c r="E129" s="50"/>
      <c r="F129" s="46" t="str">
        <f t="shared" si="6"/>
        <v/>
      </c>
      <c r="G129" s="46" t="str">
        <f t="shared" si="7"/>
        <v/>
      </c>
      <c r="H129" s="51"/>
    </row>
    <row r="130" spans="1:9" ht="15" customHeight="1" collapsed="1" x14ac:dyDescent="0.3">
      <c r="A130" s="57"/>
      <c r="B130" s="59" t="s">
        <v>664</v>
      </c>
      <c r="C130" s="58" t="s">
        <v>83</v>
      </c>
      <c r="D130" s="58" t="s">
        <v>84</v>
      </c>
      <c r="E130" s="45"/>
      <c r="F130" s="58" t="s">
        <v>85</v>
      </c>
      <c r="G130" s="58" t="s">
        <v>86</v>
      </c>
      <c r="H130" s="51"/>
    </row>
    <row r="131" spans="1:9" s="1" customFormat="1" ht="15" customHeight="1" x14ac:dyDescent="0.3">
      <c r="A131" s="89" t="s">
        <v>510</v>
      </c>
      <c r="B131" s="53" t="s">
        <v>55</v>
      </c>
      <c r="C131" s="113">
        <v>2103801960</v>
      </c>
      <c r="D131" s="113">
        <f>C131 - 0</f>
        <v>2103801960</v>
      </c>
      <c r="E131" s="46"/>
      <c r="F131" s="46">
        <f t="shared" ref="F131:F136" si="8">IF($C$146=0,"",IF(C131="ND1","",C131/$C$146))</f>
        <v>0.32673810641630607</v>
      </c>
      <c r="G131" s="46">
        <f t="shared" ref="G131:G145" si="9">IF($D$146=0,"",IF(D131="ND1","",D131/$D$146))</f>
        <v>0.32673810641630607</v>
      </c>
      <c r="H131" s="51"/>
      <c r="I131" s="51"/>
    </row>
    <row r="132" spans="1:9" s="1" customFormat="1" ht="15" customHeight="1" x14ac:dyDescent="0.3">
      <c r="A132" s="89" t="s">
        <v>511</v>
      </c>
      <c r="B132" s="53" t="s">
        <v>22</v>
      </c>
      <c r="C132" s="113">
        <v>0</v>
      </c>
      <c r="D132" s="113">
        <f>C132 - 0</f>
        <v>0</v>
      </c>
      <c r="E132" s="46"/>
      <c r="F132" s="46">
        <f t="shared" si="8"/>
        <v>0</v>
      </c>
      <c r="G132" s="46">
        <f t="shared" si="9"/>
        <v>0</v>
      </c>
      <c r="H132" s="51"/>
      <c r="I132" s="51"/>
    </row>
    <row r="133" spans="1:9" s="1" customFormat="1" ht="15" customHeight="1" x14ac:dyDescent="0.3">
      <c r="A133" s="89" t="s">
        <v>512</v>
      </c>
      <c r="B133" s="53" t="s">
        <v>1036</v>
      </c>
      <c r="C133" s="113">
        <v>4335000000</v>
      </c>
      <c r="D133" s="113">
        <f>C133 - 0</f>
        <v>4335000000</v>
      </c>
      <c r="E133" s="46"/>
      <c r="F133" s="46">
        <f t="shared" si="8"/>
        <v>0.67326189358369393</v>
      </c>
      <c r="G133" s="46">
        <f t="shared" si="9"/>
        <v>0.67326189358369393</v>
      </c>
      <c r="H133" s="51"/>
      <c r="I133" s="51"/>
    </row>
    <row r="134" spans="1:9" s="1" customFormat="1" ht="15" customHeight="1" x14ac:dyDescent="0.3">
      <c r="A134" s="89" t="s">
        <v>513</v>
      </c>
      <c r="B134" s="85" t="s">
        <v>997</v>
      </c>
      <c r="C134" s="113">
        <v>0</v>
      </c>
      <c r="D134" s="113">
        <v>0</v>
      </c>
      <c r="E134" s="46"/>
      <c r="F134" s="46">
        <f t="shared" si="8"/>
        <v>0</v>
      </c>
      <c r="G134" s="46">
        <f t="shared" si="9"/>
        <v>0</v>
      </c>
      <c r="H134" s="51"/>
      <c r="I134" s="51"/>
    </row>
    <row r="135" spans="1:9" s="1" customFormat="1" ht="15" customHeight="1" x14ac:dyDescent="0.3">
      <c r="A135" s="89" t="s">
        <v>514</v>
      </c>
      <c r="B135" s="53" t="s">
        <v>23</v>
      </c>
      <c r="C135" s="113">
        <v>0</v>
      </c>
      <c r="D135" s="113">
        <v>0</v>
      </c>
      <c r="E135" s="46"/>
      <c r="F135" s="46">
        <f t="shared" si="8"/>
        <v>0</v>
      </c>
      <c r="G135" s="46">
        <f t="shared" si="9"/>
        <v>0</v>
      </c>
      <c r="H135" s="51"/>
      <c r="I135" s="51"/>
    </row>
    <row r="136" spans="1:9" s="1" customFormat="1" ht="15" customHeight="1" x14ac:dyDescent="0.3">
      <c r="A136" s="89" t="s">
        <v>515</v>
      </c>
      <c r="B136" s="53" t="s">
        <v>24</v>
      </c>
      <c r="C136" s="113">
        <v>0</v>
      </c>
      <c r="D136" s="113">
        <v>0</v>
      </c>
      <c r="E136" s="53"/>
      <c r="F136" s="46">
        <f t="shared" si="8"/>
        <v>0</v>
      </c>
      <c r="G136" s="46">
        <f t="shared" si="9"/>
        <v>0</v>
      </c>
      <c r="H136" s="51"/>
      <c r="I136" s="51"/>
    </row>
    <row r="137" spans="1:9" ht="15" customHeight="1" x14ac:dyDescent="0.3">
      <c r="A137" s="89" t="s">
        <v>516</v>
      </c>
      <c r="B137" s="53" t="s">
        <v>25</v>
      </c>
      <c r="C137" s="113">
        <v>0</v>
      </c>
      <c r="D137" s="113">
        <v>0</v>
      </c>
      <c r="E137" s="53"/>
      <c r="F137" s="46">
        <f>IF($C$146=0,"",IF(C137="0","",C137/$C$146))</f>
        <v>0</v>
      </c>
      <c r="G137" s="46">
        <f t="shared" si="9"/>
        <v>0</v>
      </c>
      <c r="H137" s="51"/>
    </row>
    <row r="138" spans="1:9" ht="15" customHeight="1" x14ac:dyDescent="0.3">
      <c r="A138" s="89" t="s">
        <v>517</v>
      </c>
      <c r="B138" s="53" t="s">
        <v>135</v>
      </c>
      <c r="C138" s="113">
        <v>0</v>
      </c>
      <c r="D138" s="113">
        <v>0</v>
      </c>
      <c r="E138" s="53"/>
      <c r="F138" s="46">
        <f t="shared" ref="F138:F145" si="10">IF($C$146=0,"",IF(C138="ND1","",C138/$C$146))</f>
        <v>0</v>
      </c>
      <c r="G138" s="46">
        <f t="shared" si="9"/>
        <v>0</v>
      </c>
      <c r="H138" s="51"/>
    </row>
    <row r="139" spans="1:9" ht="15" customHeight="1" x14ac:dyDescent="0.3">
      <c r="A139" s="89" t="s">
        <v>518</v>
      </c>
      <c r="B139" s="53" t="s">
        <v>79</v>
      </c>
      <c r="C139" s="113">
        <v>0</v>
      </c>
      <c r="D139" s="113">
        <v>0</v>
      </c>
      <c r="E139" s="53"/>
      <c r="F139" s="46">
        <f t="shared" si="10"/>
        <v>0</v>
      </c>
      <c r="G139" s="46">
        <f t="shared" si="9"/>
        <v>0</v>
      </c>
      <c r="H139" s="51"/>
    </row>
    <row r="140" spans="1:9" ht="15" customHeight="1" x14ac:dyDescent="0.3">
      <c r="A140" s="89" t="s">
        <v>519</v>
      </c>
      <c r="B140" s="53" t="s">
        <v>76</v>
      </c>
      <c r="C140" s="113">
        <v>0</v>
      </c>
      <c r="D140" s="113">
        <v>0</v>
      </c>
      <c r="E140" s="53"/>
      <c r="F140" s="46">
        <f t="shared" si="10"/>
        <v>0</v>
      </c>
      <c r="G140" s="46">
        <f t="shared" si="9"/>
        <v>0</v>
      </c>
      <c r="H140" s="51"/>
    </row>
    <row r="141" spans="1:9" ht="15" customHeight="1" x14ac:dyDescent="0.3">
      <c r="A141" s="89" t="s">
        <v>520</v>
      </c>
      <c r="B141" s="53" t="s">
        <v>80</v>
      </c>
      <c r="C141" s="113">
        <v>0</v>
      </c>
      <c r="D141" s="113">
        <v>0</v>
      </c>
      <c r="E141" s="53"/>
      <c r="F141" s="46">
        <f t="shared" si="10"/>
        <v>0</v>
      </c>
      <c r="G141" s="46">
        <f t="shared" si="9"/>
        <v>0</v>
      </c>
      <c r="H141" s="51"/>
    </row>
    <row r="142" spans="1:9" ht="15" customHeight="1" x14ac:dyDescent="0.3">
      <c r="A142" s="89" t="s">
        <v>521</v>
      </c>
      <c r="B142" s="53" t="s">
        <v>134</v>
      </c>
      <c r="C142" s="113">
        <v>0</v>
      </c>
      <c r="D142" s="113">
        <v>0</v>
      </c>
      <c r="E142" s="53"/>
      <c r="F142" s="46">
        <f t="shared" si="10"/>
        <v>0</v>
      </c>
      <c r="G142" s="46">
        <f t="shared" si="9"/>
        <v>0</v>
      </c>
      <c r="H142" s="51"/>
    </row>
    <row r="143" spans="1:9" ht="15" customHeight="1" x14ac:dyDescent="0.3">
      <c r="A143" s="89" t="s">
        <v>522</v>
      </c>
      <c r="B143" s="53" t="s">
        <v>39</v>
      </c>
      <c r="C143" s="113">
        <v>0</v>
      </c>
      <c r="D143" s="113">
        <v>0</v>
      </c>
      <c r="E143" s="53"/>
      <c r="F143" s="46">
        <f t="shared" si="10"/>
        <v>0</v>
      </c>
      <c r="G143" s="46">
        <f t="shared" si="9"/>
        <v>0</v>
      </c>
      <c r="H143" s="51"/>
    </row>
    <row r="144" spans="1:9" ht="15" customHeight="1" x14ac:dyDescent="0.3">
      <c r="A144" s="89" t="s">
        <v>523</v>
      </c>
      <c r="B144" s="53" t="s">
        <v>77</v>
      </c>
      <c r="C144" s="113">
        <v>0</v>
      </c>
      <c r="D144" s="113">
        <v>0</v>
      </c>
      <c r="E144" s="53"/>
      <c r="F144" s="46">
        <f t="shared" si="10"/>
        <v>0</v>
      </c>
      <c r="G144" s="46">
        <f t="shared" si="9"/>
        <v>0</v>
      </c>
      <c r="H144" s="51"/>
    </row>
    <row r="145" spans="1:8" ht="15" customHeight="1" x14ac:dyDescent="0.3">
      <c r="A145" s="89" t="s">
        <v>524</v>
      </c>
      <c r="B145" s="53" t="s">
        <v>2</v>
      </c>
      <c r="C145" s="113">
        <v>0</v>
      </c>
      <c r="D145" s="113">
        <v>0</v>
      </c>
      <c r="E145" s="53"/>
      <c r="F145" s="46">
        <f t="shared" si="10"/>
        <v>0</v>
      </c>
      <c r="G145" s="46">
        <f t="shared" si="9"/>
        <v>0</v>
      </c>
      <c r="H145" s="51"/>
    </row>
    <row r="146" spans="1:8" ht="15" customHeight="1" x14ac:dyDescent="0.3">
      <c r="A146" s="89" t="s">
        <v>525</v>
      </c>
      <c r="B146" s="8" t="s">
        <v>1</v>
      </c>
      <c r="C146" s="113">
        <f>SUM(C131:C145)</f>
        <v>6438801960</v>
      </c>
      <c r="D146" s="113">
        <f>SUM(D131:D145)</f>
        <v>6438801960</v>
      </c>
      <c r="E146" s="53"/>
      <c r="F146" s="46">
        <f>SUM(F131:F145)</f>
        <v>1</v>
      </c>
      <c r="G146" s="46">
        <f>SUM(G131:G145)</f>
        <v>1</v>
      </c>
      <c r="H146" s="51"/>
    </row>
    <row r="147" spans="1:8" ht="15" hidden="1" customHeight="1" outlineLevel="1" x14ac:dyDescent="0.3">
      <c r="A147" s="89" t="s">
        <v>1057</v>
      </c>
      <c r="B147" s="66" t="s">
        <v>154</v>
      </c>
      <c r="C147" s="113"/>
      <c r="D147" s="113"/>
      <c r="E147" s="85"/>
      <c r="F147" s="46" t="str">
        <f t="shared" ref="F147:F155" si="11">IF($C$146=0,"",IF(C147="","",C147/$C$146))</f>
        <v/>
      </c>
      <c r="G147" s="46" t="str">
        <f t="shared" ref="G147:G155" si="12">IF($D$146=0,"",IF(D147="","",D147/$D$146))</f>
        <v/>
      </c>
      <c r="H147" s="51"/>
    </row>
    <row r="148" spans="1:8" ht="15" hidden="1" customHeight="1" outlineLevel="1" x14ac:dyDescent="0.3">
      <c r="A148" s="89" t="s">
        <v>1058</v>
      </c>
      <c r="B148" s="66" t="s">
        <v>154</v>
      </c>
      <c r="C148" s="113"/>
      <c r="D148" s="113"/>
      <c r="E148" s="85"/>
      <c r="F148" s="46" t="str">
        <f t="shared" si="11"/>
        <v/>
      </c>
      <c r="G148" s="46" t="str">
        <f t="shared" si="12"/>
        <v/>
      </c>
      <c r="H148" s="51"/>
    </row>
    <row r="149" spans="1:8" ht="15" hidden="1" customHeight="1" outlineLevel="1" x14ac:dyDescent="0.3">
      <c r="A149" s="89" t="s">
        <v>1059</v>
      </c>
      <c r="B149" s="66" t="s">
        <v>154</v>
      </c>
      <c r="C149" s="113"/>
      <c r="D149" s="113"/>
      <c r="E149" s="85"/>
      <c r="F149" s="46" t="str">
        <f t="shared" si="11"/>
        <v/>
      </c>
      <c r="G149" s="46" t="str">
        <f t="shared" si="12"/>
        <v/>
      </c>
      <c r="H149" s="51"/>
    </row>
    <row r="150" spans="1:8" ht="15" hidden="1" customHeight="1" outlineLevel="1" x14ac:dyDescent="0.3">
      <c r="A150" s="89" t="s">
        <v>1060</v>
      </c>
      <c r="B150" s="66" t="s">
        <v>154</v>
      </c>
      <c r="C150" s="113"/>
      <c r="D150" s="113"/>
      <c r="E150" s="85"/>
      <c r="F150" s="46" t="str">
        <f t="shared" si="11"/>
        <v/>
      </c>
      <c r="G150" s="46" t="str">
        <f t="shared" si="12"/>
        <v/>
      </c>
      <c r="H150" s="51"/>
    </row>
    <row r="151" spans="1:8" ht="15" hidden="1" customHeight="1" outlineLevel="1" x14ac:dyDescent="0.3">
      <c r="A151" s="89" t="s">
        <v>1061</v>
      </c>
      <c r="B151" s="66" t="s">
        <v>154</v>
      </c>
      <c r="C151" s="113"/>
      <c r="D151" s="113"/>
      <c r="E151" s="85"/>
      <c r="F151" s="46" t="str">
        <f t="shared" si="11"/>
        <v/>
      </c>
      <c r="G151" s="46" t="str">
        <f t="shared" si="12"/>
        <v/>
      </c>
      <c r="H151" s="51"/>
    </row>
    <row r="152" spans="1:8" ht="15" hidden="1" customHeight="1" outlineLevel="1" x14ac:dyDescent="0.3">
      <c r="A152" s="89" t="s">
        <v>1062</v>
      </c>
      <c r="B152" s="66" t="s">
        <v>154</v>
      </c>
      <c r="C152" s="113"/>
      <c r="D152" s="113"/>
      <c r="E152" s="85"/>
      <c r="F152" s="46" t="str">
        <f t="shared" si="11"/>
        <v/>
      </c>
      <c r="G152" s="46" t="str">
        <f t="shared" si="12"/>
        <v/>
      </c>
      <c r="H152" s="51"/>
    </row>
    <row r="153" spans="1:8" ht="15" hidden="1" customHeight="1" outlineLevel="1" x14ac:dyDescent="0.3">
      <c r="A153" s="89" t="s">
        <v>1063</v>
      </c>
      <c r="B153" s="66" t="s">
        <v>154</v>
      </c>
      <c r="C153" s="113"/>
      <c r="D153" s="113"/>
      <c r="E153" s="85"/>
      <c r="F153" s="46" t="str">
        <f t="shared" si="11"/>
        <v/>
      </c>
      <c r="G153" s="46" t="str">
        <f t="shared" si="12"/>
        <v/>
      </c>
      <c r="H153" s="51"/>
    </row>
    <row r="154" spans="1:8" ht="15" hidden="1" customHeight="1" outlineLevel="1" x14ac:dyDescent="0.3">
      <c r="A154" s="89" t="s">
        <v>1064</v>
      </c>
      <c r="B154" s="66" t="s">
        <v>154</v>
      </c>
      <c r="C154" s="113"/>
      <c r="D154" s="113"/>
      <c r="E154" s="85"/>
      <c r="F154" s="46" t="str">
        <f t="shared" si="11"/>
        <v/>
      </c>
      <c r="G154" s="46" t="str">
        <f t="shared" si="12"/>
        <v/>
      </c>
      <c r="H154" s="51"/>
    </row>
    <row r="155" spans="1:8" ht="15" hidden="1" customHeight="1" outlineLevel="1" x14ac:dyDescent="0.3">
      <c r="A155" s="89" t="s">
        <v>1065</v>
      </c>
      <c r="B155" s="66" t="s">
        <v>154</v>
      </c>
      <c r="C155" s="113"/>
      <c r="D155" s="113"/>
      <c r="E155" s="50"/>
      <c r="F155" s="46" t="str">
        <f t="shared" si="11"/>
        <v/>
      </c>
      <c r="G155" s="46" t="str">
        <f t="shared" si="12"/>
        <v/>
      </c>
      <c r="H155" s="51"/>
    </row>
    <row r="156" spans="1:8" ht="15" customHeight="1" collapsed="1" x14ac:dyDescent="0.3">
      <c r="A156" s="57"/>
      <c r="B156" s="59" t="s">
        <v>665</v>
      </c>
      <c r="C156" s="57" t="s">
        <v>82</v>
      </c>
      <c r="D156" s="57"/>
      <c r="E156" s="45"/>
      <c r="F156" s="58" t="s">
        <v>56</v>
      </c>
      <c r="G156" s="58"/>
      <c r="H156" s="51"/>
    </row>
    <row r="157" spans="1:8" ht="15" customHeight="1" x14ac:dyDescent="0.3">
      <c r="A157" s="89" t="s">
        <v>526</v>
      </c>
      <c r="B157" s="51" t="s">
        <v>16</v>
      </c>
      <c r="C157" s="113">
        <v>1388340210</v>
      </c>
      <c r="D157" s="113"/>
      <c r="E157" s="9"/>
      <c r="F157" s="46">
        <f>IF($C$160=0,"",IF(C157="[for completion]","",C157/$C$160))</f>
        <v>0.21562089013217609</v>
      </c>
      <c r="G157" s="46"/>
      <c r="H157" s="51"/>
    </row>
    <row r="158" spans="1:8" ht="15" customHeight="1" x14ac:dyDescent="0.3">
      <c r="A158" s="89" t="s">
        <v>527</v>
      </c>
      <c r="B158" s="51" t="s">
        <v>17</v>
      </c>
      <c r="C158" s="113">
        <v>5050461750</v>
      </c>
      <c r="D158" s="113"/>
      <c r="E158" s="9"/>
      <c r="F158" s="46">
        <f>IF($C$160=0,"",IF(C158="[for completion]","",C158/$C$160))</f>
        <v>0.78437910986782389</v>
      </c>
      <c r="G158" s="46"/>
      <c r="H158" s="51"/>
    </row>
    <row r="159" spans="1:8" ht="15" customHeight="1" x14ac:dyDescent="0.3">
      <c r="A159" s="89" t="s">
        <v>528</v>
      </c>
      <c r="B159" s="51" t="s">
        <v>2</v>
      </c>
      <c r="C159" s="113">
        <v>0</v>
      </c>
      <c r="D159" s="113"/>
      <c r="E159" s="9"/>
      <c r="F159" s="46">
        <f>IF($C$160=0,"",IF(C159="[for completion]","",C159/$C$160))</f>
        <v>0</v>
      </c>
      <c r="G159" s="46"/>
      <c r="H159" s="51"/>
    </row>
    <row r="160" spans="1:8" ht="15" customHeight="1" x14ac:dyDescent="0.3">
      <c r="A160" s="89" t="s">
        <v>529</v>
      </c>
      <c r="B160" s="10" t="s">
        <v>1</v>
      </c>
      <c r="C160" s="113">
        <f>SUM(C157:C159)</f>
        <v>6438801960</v>
      </c>
      <c r="D160" s="113"/>
      <c r="E160" s="9"/>
      <c r="F160" s="46">
        <f>SUM(F157:F159)</f>
        <v>1</v>
      </c>
      <c r="G160" s="46"/>
      <c r="H160" s="51"/>
    </row>
    <row r="161" spans="1:8" ht="15" hidden="1" customHeight="1" outlineLevel="1" x14ac:dyDescent="0.3">
      <c r="A161" s="89" t="s">
        <v>530</v>
      </c>
      <c r="B161" s="10"/>
      <c r="C161" s="113"/>
      <c r="D161" s="113"/>
      <c r="E161" s="9"/>
      <c r="F161" s="46"/>
      <c r="G161" s="46"/>
      <c r="H161" s="51"/>
    </row>
    <row r="162" spans="1:8" ht="15" hidden="1" customHeight="1" outlineLevel="1" x14ac:dyDescent="0.3">
      <c r="A162" s="89" t="s">
        <v>531</v>
      </c>
      <c r="B162" s="10"/>
      <c r="C162" s="113"/>
      <c r="D162" s="113"/>
      <c r="E162" s="9"/>
      <c r="F162" s="46"/>
      <c r="G162" s="46"/>
      <c r="H162" s="51"/>
    </row>
    <row r="163" spans="1:8" ht="15" hidden="1" customHeight="1" outlineLevel="1" x14ac:dyDescent="0.3">
      <c r="A163" s="89" t="s">
        <v>532</v>
      </c>
      <c r="B163" s="10"/>
      <c r="C163" s="113"/>
      <c r="D163" s="113"/>
      <c r="E163" s="9"/>
      <c r="F163" s="46"/>
      <c r="G163" s="46"/>
      <c r="H163" s="51"/>
    </row>
    <row r="164" spans="1:8" ht="15" hidden="1" customHeight="1" outlineLevel="1" x14ac:dyDescent="0.3">
      <c r="A164" s="89" t="s">
        <v>533</v>
      </c>
      <c r="B164" s="10"/>
      <c r="C164" s="113"/>
      <c r="D164" s="113"/>
      <c r="E164" s="9"/>
      <c r="F164" s="46"/>
      <c r="G164" s="46"/>
      <c r="H164" s="51"/>
    </row>
    <row r="165" spans="1:8" ht="15" hidden="1" customHeight="1" outlineLevel="1" x14ac:dyDescent="0.3">
      <c r="A165" s="89" t="s">
        <v>534</v>
      </c>
      <c r="B165" s="10"/>
      <c r="C165" s="113"/>
      <c r="D165" s="113"/>
      <c r="E165" s="9"/>
      <c r="F165" s="46"/>
      <c r="G165" s="46"/>
      <c r="H165" s="51"/>
    </row>
    <row r="166" spans="1:8" ht="15" customHeight="1" collapsed="1" x14ac:dyDescent="0.3">
      <c r="A166" s="57"/>
      <c r="B166" s="59" t="s">
        <v>666</v>
      </c>
      <c r="C166" s="57" t="s">
        <v>82</v>
      </c>
      <c r="D166" s="57"/>
      <c r="E166" s="45"/>
      <c r="F166" s="58" t="s">
        <v>146</v>
      </c>
      <c r="G166" s="58"/>
      <c r="H166" s="51"/>
    </row>
    <row r="167" spans="1:8" ht="15" customHeight="1" x14ac:dyDescent="0.3">
      <c r="A167" s="89" t="s">
        <v>535</v>
      </c>
      <c r="B167" s="85" t="s">
        <v>253</v>
      </c>
      <c r="C167" s="113">
        <v>0</v>
      </c>
      <c r="D167" s="113"/>
      <c r="E167" s="3"/>
      <c r="F167" s="46">
        <f>IF($C$172=0,"",IF(C167="[for completion]","",C167/$C$172))</f>
        <v>0</v>
      </c>
      <c r="G167" s="46"/>
      <c r="H167" s="51"/>
    </row>
    <row r="168" spans="1:8" ht="15" customHeight="1" x14ac:dyDescent="0.3">
      <c r="A168" s="89" t="s">
        <v>536</v>
      </c>
      <c r="B168" s="85" t="s">
        <v>195</v>
      </c>
      <c r="C168" s="113">
        <v>106619866.05</v>
      </c>
      <c r="D168" s="113"/>
      <c r="E168" s="47"/>
      <c r="F168" s="46">
        <f>IF($C$172=0,"",IF(C168="[for completion]","",C168/$C$172))</f>
        <v>1</v>
      </c>
      <c r="G168" s="46"/>
      <c r="H168" s="51"/>
    </row>
    <row r="169" spans="1:8" ht="15" customHeight="1" x14ac:dyDescent="0.3">
      <c r="A169" s="89" t="s">
        <v>537</v>
      </c>
      <c r="B169" s="53" t="s">
        <v>194</v>
      </c>
      <c r="C169" s="113">
        <v>0</v>
      </c>
      <c r="D169" s="113"/>
      <c r="E169" s="47"/>
      <c r="F169" s="46">
        <f>IF($C$172=0,"",IF(C169="[for completion]","",C169/$C$172))</f>
        <v>0</v>
      </c>
      <c r="G169" s="46"/>
      <c r="H169" s="51"/>
    </row>
    <row r="170" spans="1:8" ht="15" customHeight="1" x14ac:dyDescent="0.3">
      <c r="A170" s="89" t="s">
        <v>538</v>
      </c>
      <c r="B170" s="53" t="s">
        <v>131</v>
      </c>
      <c r="C170" s="113">
        <v>0</v>
      </c>
      <c r="D170" s="113"/>
      <c r="E170" s="47"/>
      <c r="F170" s="46">
        <f>IF($C$172=0,"",IF(C170="[for completion]","",C170/$C$172))</f>
        <v>0</v>
      </c>
      <c r="G170" s="46"/>
      <c r="H170" s="51"/>
    </row>
    <row r="171" spans="1:8" ht="15" customHeight="1" x14ac:dyDescent="0.3">
      <c r="A171" s="89" t="s">
        <v>539</v>
      </c>
      <c r="B171" s="53" t="s">
        <v>2</v>
      </c>
      <c r="C171" s="113">
        <v>0</v>
      </c>
      <c r="D171" s="113"/>
      <c r="E171" s="47"/>
      <c r="F171" s="46">
        <f>IF($C$172=0,"",IF(C171="[for completion]","",C171/$C$172))</f>
        <v>0</v>
      </c>
      <c r="G171" s="46"/>
      <c r="H171" s="51"/>
    </row>
    <row r="172" spans="1:8" ht="15" customHeight="1" x14ac:dyDescent="0.3">
      <c r="A172" s="89" t="s">
        <v>540</v>
      </c>
      <c r="B172" s="8" t="s">
        <v>1</v>
      </c>
      <c r="C172" s="113">
        <f>SUM(C168:C171)</f>
        <v>106619866.05</v>
      </c>
      <c r="D172" s="113"/>
      <c r="E172" s="47"/>
      <c r="F172" s="46">
        <f>SUM(F167:F171)</f>
        <v>1</v>
      </c>
      <c r="G172" s="46"/>
      <c r="H172" s="51"/>
    </row>
    <row r="173" spans="1:8" ht="15" customHeight="1" outlineLevel="1" x14ac:dyDescent="0.3">
      <c r="A173" s="89" t="s">
        <v>541</v>
      </c>
      <c r="B173" s="67" t="s">
        <v>196</v>
      </c>
      <c r="C173" s="113"/>
      <c r="D173" s="113"/>
      <c r="E173" s="47"/>
      <c r="F173" s="46" t="str">
        <f t="shared" ref="F173:F184" si="13">IF($C$172=0,"",IF(C173="","",C173/$C$172))</f>
        <v/>
      </c>
      <c r="G173" s="46"/>
      <c r="H173" s="51"/>
    </row>
    <row r="174" spans="1:8" s="67" customFormat="1" ht="15" customHeight="1" outlineLevel="1" x14ac:dyDescent="0.3">
      <c r="A174" s="89" t="s">
        <v>542</v>
      </c>
      <c r="B174" s="67" t="s">
        <v>213</v>
      </c>
      <c r="C174" s="113"/>
      <c r="D174" s="113"/>
      <c r="F174" s="46" t="str">
        <f t="shared" si="13"/>
        <v/>
      </c>
      <c r="G174" s="46"/>
    </row>
    <row r="175" spans="1:8" ht="15" customHeight="1" outlineLevel="1" x14ac:dyDescent="0.3">
      <c r="A175" s="89" t="s">
        <v>543</v>
      </c>
      <c r="B175" s="67" t="s">
        <v>214</v>
      </c>
      <c r="C175" s="113"/>
      <c r="D175" s="113"/>
      <c r="E175" s="47"/>
      <c r="F175" s="46" t="str">
        <f t="shared" si="13"/>
        <v/>
      </c>
      <c r="G175" s="46"/>
      <c r="H175" s="51"/>
    </row>
    <row r="176" spans="1:8" ht="15" customHeight="1" outlineLevel="1" x14ac:dyDescent="0.3">
      <c r="A176" s="89" t="s">
        <v>544</v>
      </c>
      <c r="B176" s="67" t="s">
        <v>197</v>
      </c>
      <c r="C176" s="113"/>
      <c r="D176" s="113"/>
      <c r="E176" s="47"/>
      <c r="F176" s="46" t="str">
        <f t="shared" si="13"/>
        <v/>
      </c>
      <c r="G176" s="46"/>
      <c r="H176" s="51"/>
    </row>
    <row r="177" spans="1:8" s="67" customFormat="1" ht="15" customHeight="1" outlineLevel="1" x14ac:dyDescent="0.3">
      <c r="A177" s="89" t="s">
        <v>545</v>
      </c>
      <c r="B177" s="67" t="s">
        <v>215</v>
      </c>
      <c r="C177" s="113"/>
      <c r="D177" s="113"/>
      <c r="F177" s="46" t="str">
        <f t="shared" si="13"/>
        <v/>
      </c>
      <c r="G177" s="46"/>
    </row>
    <row r="178" spans="1:8" ht="15" customHeight="1" outlineLevel="1" x14ac:dyDescent="0.3">
      <c r="A178" s="89" t="s">
        <v>546</v>
      </c>
      <c r="B178" s="67" t="s">
        <v>216</v>
      </c>
      <c r="C178" s="113"/>
      <c r="D178" s="113"/>
      <c r="E178" s="47"/>
      <c r="F178" s="46" t="str">
        <f t="shared" si="13"/>
        <v/>
      </c>
      <c r="G178" s="46"/>
      <c r="H178" s="51"/>
    </row>
    <row r="179" spans="1:8" ht="15" customHeight="1" outlineLevel="1" x14ac:dyDescent="0.3">
      <c r="A179" s="89" t="s">
        <v>547</v>
      </c>
      <c r="B179" s="67" t="s">
        <v>189</v>
      </c>
      <c r="C179" s="113"/>
      <c r="D179" s="113"/>
      <c r="E179" s="47"/>
      <c r="F179" s="46" t="str">
        <f t="shared" si="13"/>
        <v/>
      </c>
      <c r="G179" s="46"/>
      <c r="H179" s="51"/>
    </row>
    <row r="180" spans="1:8" ht="15" customHeight="1" outlineLevel="1" x14ac:dyDescent="0.3">
      <c r="A180" s="89" t="s">
        <v>548</v>
      </c>
      <c r="B180" s="67" t="s">
        <v>190</v>
      </c>
      <c r="C180" s="113"/>
      <c r="D180" s="113"/>
      <c r="E180" s="47"/>
      <c r="F180" s="46" t="str">
        <f t="shared" si="13"/>
        <v/>
      </c>
      <c r="G180" s="46"/>
      <c r="H180" s="51"/>
    </row>
    <row r="181" spans="1:8" ht="15" customHeight="1" outlineLevel="1" x14ac:dyDescent="0.3">
      <c r="A181" s="89" t="s">
        <v>549</v>
      </c>
      <c r="B181" s="67"/>
      <c r="C181" s="113"/>
      <c r="D181" s="113"/>
      <c r="E181" s="47"/>
      <c r="F181" s="46" t="str">
        <f t="shared" si="13"/>
        <v/>
      </c>
      <c r="G181" s="46"/>
      <c r="H181" s="51"/>
    </row>
    <row r="182" spans="1:8" ht="15" customHeight="1" outlineLevel="1" x14ac:dyDescent="0.3">
      <c r="A182" s="89" t="s">
        <v>550</v>
      </c>
      <c r="B182" s="67"/>
      <c r="C182" s="113"/>
      <c r="D182" s="113"/>
      <c r="E182" s="47"/>
      <c r="F182" s="46" t="str">
        <f t="shared" si="13"/>
        <v/>
      </c>
      <c r="G182" s="46"/>
      <c r="H182" s="51"/>
    </row>
    <row r="183" spans="1:8" ht="15" customHeight="1" outlineLevel="1" x14ac:dyDescent="0.3">
      <c r="A183" s="89" t="s">
        <v>551</v>
      </c>
      <c r="B183" s="67"/>
      <c r="C183" s="113"/>
      <c r="D183" s="113"/>
      <c r="E183" s="47"/>
      <c r="F183" s="46" t="str">
        <f t="shared" si="13"/>
        <v/>
      </c>
      <c r="G183" s="46"/>
      <c r="H183" s="51"/>
    </row>
    <row r="184" spans="1:8" ht="15" customHeight="1" outlineLevel="1" x14ac:dyDescent="0.3">
      <c r="A184" s="89" t="s">
        <v>552</v>
      </c>
      <c r="B184" s="66"/>
      <c r="C184" s="113"/>
      <c r="D184" s="113"/>
      <c r="E184" s="47"/>
      <c r="F184" s="46" t="str">
        <f t="shared" si="13"/>
        <v/>
      </c>
      <c r="G184" s="46"/>
      <c r="H184" s="51"/>
    </row>
    <row r="185" spans="1:8" ht="15" customHeight="1" x14ac:dyDescent="0.3">
      <c r="A185" s="57"/>
      <c r="B185" s="59" t="s">
        <v>667</v>
      </c>
      <c r="C185" s="57" t="s">
        <v>82</v>
      </c>
      <c r="D185" s="57"/>
      <c r="E185" s="45"/>
      <c r="F185" s="58" t="s">
        <v>146</v>
      </c>
      <c r="G185" s="58"/>
      <c r="H185" s="51"/>
    </row>
    <row r="186" spans="1:8" ht="15" customHeight="1" x14ac:dyDescent="0.3">
      <c r="A186" s="89" t="s">
        <v>553</v>
      </c>
      <c r="B186" s="85" t="s">
        <v>1039</v>
      </c>
      <c r="C186" s="113">
        <v>106619866.05</v>
      </c>
      <c r="D186" s="113"/>
      <c r="E186" s="54"/>
      <c r="F186" s="46">
        <f t="shared" ref="F186:F200" si="14">IF($C$201=0,"",IF(C186="ND1","",C186/$C$201))</f>
        <v>1</v>
      </c>
      <c r="G186" s="46"/>
      <c r="H186" s="51"/>
    </row>
    <row r="187" spans="1:8" ht="15" customHeight="1" x14ac:dyDescent="0.3">
      <c r="A187" s="89" t="s">
        <v>554</v>
      </c>
      <c r="B187" s="53" t="s">
        <v>89</v>
      </c>
      <c r="C187" s="113">
        <v>0</v>
      </c>
      <c r="D187" s="113"/>
      <c r="E187" s="47"/>
      <c r="F187" s="46">
        <f t="shared" si="14"/>
        <v>0</v>
      </c>
      <c r="G187" s="46"/>
      <c r="H187" s="51"/>
    </row>
    <row r="188" spans="1:8" ht="15" customHeight="1" x14ac:dyDescent="0.3">
      <c r="A188" s="89" t="s">
        <v>555</v>
      </c>
      <c r="B188" s="53" t="s">
        <v>125</v>
      </c>
      <c r="C188" s="113">
        <v>0</v>
      </c>
      <c r="D188" s="113"/>
      <c r="E188" s="47"/>
      <c r="F188" s="46">
        <f t="shared" si="14"/>
        <v>0</v>
      </c>
      <c r="G188" s="46"/>
      <c r="H188" s="51"/>
    </row>
    <row r="189" spans="1:8" ht="15" customHeight="1" x14ac:dyDescent="0.3">
      <c r="A189" s="89" t="s">
        <v>556</v>
      </c>
      <c r="B189" s="53" t="s">
        <v>114</v>
      </c>
      <c r="C189" s="113">
        <v>0</v>
      </c>
      <c r="D189" s="113"/>
      <c r="E189" s="47"/>
      <c r="F189" s="46">
        <f t="shared" si="14"/>
        <v>0</v>
      </c>
      <c r="G189" s="46"/>
      <c r="H189" s="51"/>
    </row>
    <row r="190" spans="1:8" ht="15" customHeight="1" x14ac:dyDescent="0.3">
      <c r="A190" s="89" t="s">
        <v>557</v>
      </c>
      <c r="B190" s="53" t="s">
        <v>118</v>
      </c>
      <c r="C190" s="113">
        <v>0</v>
      </c>
      <c r="D190" s="113"/>
      <c r="E190" s="47"/>
      <c r="F190" s="46">
        <f t="shared" si="14"/>
        <v>0</v>
      </c>
      <c r="G190" s="46"/>
      <c r="H190" s="51"/>
    </row>
    <row r="191" spans="1:8" ht="15" customHeight="1" x14ac:dyDescent="0.3">
      <c r="A191" s="89" t="s">
        <v>558</v>
      </c>
      <c r="B191" s="53" t="s">
        <v>119</v>
      </c>
      <c r="C191" s="113">
        <v>0</v>
      </c>
      <c r="D191" s="113"/>
      <c r="E191" s="47"/>
      <c r="F191" s="46">
        <f t="shared" si="14"/>
        <v>0</v>
      </c>
      <c r="G191" s="46"/>
      <c r="H191" s="51"/>
    </row>
    <row r="192" spans="1:8" ht="15" customHeight="1" x14ac:dyDescent="0.3">
      <c r="A192" s="89" t="s">
        <v>559</v>
      </c>
      <c r="B192" s="53" t="s">
        <v>140</v>
      </c>
      <c r="C192" s="113">
        <v>0</v>
      </c>
      <c r="D192" s="113"/>
      <c r="E192" s="47"/>
      <c r="F192" s="46">
        <f t="shared" si="14"/>
        <v>0</v>
      </c>
      <c r="G192" s="46"/>
      <c r="H192" s="51"/>
    </row>
    <row r="193" spans="1:8" ht="15" customHeight="1" x14ac:dyDescent="0.3">
      <c r="A193" s="89" t="s">
        <v>560</v>
      </c>
      <c r="B193" s="53" t="s">
        <v>120</v>
      </c>
      <c r="C193" s="113">
        <v>0</v>
      </c>
      <c r="D193" s="113"/>
      <c r="E193" s="47"/>
      <c r="F193" s="46">
        <f t="shared" si="14"/>
        <v>0</v>
      </c>
      <c r="G193" s="46"/>
      <c r="H193" s="51"/>
    </row>
    <row r="194" spans="1:8" ht="15" customHeight="1" x14ac:dyDescent="0.3">
      <c r="A194" s="89" t="s">
        <v>561</v>
      </c>
      <c r="B194" s="53" t="s">
        <v>121</v>
      </c>
      <c r="C194" s="113">
        <v>0</v>
      </c>
      <c r="D194" s="113"/>
      <c r="E194" s="47"/>
      <c r="F194" s="46">
        <f t="shared" si="14"/>
        <v>0</v>
      </c>
      <c r="G194" s="46"/>
      <c r="H194" s="51"/>
    </row>
    <row r="195" spans="1:8" ht="15" customHeight="1" x14ac:dyDescent="0.3">
      <c r="A195" s="89" t="s">
        <v>562</v>
      </c>
      <c r="B195" s="53" t="s">
        <v>122</v>
      </c>
      <c r="C195" s="113">
        <v>0</v>
      </c>
      <c r="D195" s="113"/>
      <c r="E195" s="47"/>
      <c r="F195" s="46">
        <f t="shared" si="14"/>
        <v>0</v>
      </c>
      <c r="G195" s="46"/>
      <c r="H195" s="51"/>
    </row>
    <row r="196" spans="1:8" ht="15" customHeight="1" x14ac:dyDescent="0.3">
      <c r="A196" s="89" t="s">
        <v>563</v>
      </c>
      <c r="B196" s="53" t="s">
        <v>123</v>
      </c>
      <c r="C196" s="113">
        <v>0</v>
      </c>
      <c r="D196" s="113"/>
      <c r="E196" s="47"/>
      <c r="F196" s="46">
        <f t="shared" si="14"/>
        <v>0</v>
      </c>
      <c r="G196" s="46"/>
      <c r="H196" s="51"/>
    </row>
    <row r="197" spans="1:8" ht="15" customHeight="1" x14ac:dyDescent="0.3">
      <c r="A197" s="89" t="s">
        <v>564</v>
      </c>
      <c r="B197" s="53" t="s">
        <v>126</v>
      </c>
      <c r="C197" s="113">
        <v>0</v>
      </c>
      <c r="D197" s="113"/>
      <c r="E197" s="47"/>
      <c r="F197" s="46">
        <f t="shared" si="14"/>
        <v>0</v>
      </c>
      <c r="G197" s="46"/>
      <c r="H197" s="51"/>
    </row>
    <row r="198" spans="1:8" ht="15" customHeight="1" x14ac:dyDescent="0.3">
      <c r="A198" s="89" t="s">
        <v>565</v>
      </c>
      <c r="B198" s="53" t="s">
        <v>124</v>
      </c>
      <c r="C198" s="113">
        <v>0</v>
      </c>
      <c r="D198" s="113"/>
      <c r="E198" s="47"/>
      <c r="F198" s="46">
        <f t="shared" si="14"/>
        <v>0</v>
      </c>
      <c r="G198" s="46"/>
      <c r="H198" s="51"/>
    </row>
    <row r="199" spans="1:8" ht="17.25" customHeight="1" x14ac:dyDescent="0.3">
      <c r="A199" s="89" t="s">
        <v>566</v>
      </c>
      <c r="B199" s="53" t="s">
        <v>2</v>
      </c>
      <c r="C199" s="113">
        <v>0</v>
      </c>
      <c r="D199" s="113"/>
      <c r="E199" s="47"/>
      <c r="F199" s="46">
        <f t="shared" si="14"/>
        <v>0</v>
      </c>
      <c r="G199" s="46"/>
      <c r="H199" s="51"/>
    </row>
    <row r="200" spans="1:8" ht="15" customHeight="1" x14ac:dyDescent="0.3">
      <c r="A200" s="89" t="s">
        <v>567</v>
      </c>
      <c r="B200" s="55" t="s">
        <v>198</v>
      </c>
      <c r="C200" s="113">
        <f>C186</f>
        <v>106619866.05</v>
      </c>
      <c r="D200" s="113"/>
      <c r="E200" s="47"/>
      <c r="F200" s="46">
        <f t="shared" si="14"/>
        <v>1</v>
      </c>
      <c r="G200" s="46"/>
      <c r="H200" s="51"/>
    </row>
    <row r="201" spans="1:8" ht="15" customHeight="1" x14ac:dyDescent="0.3">
      <c r="A201" s="89" t="s">
        <v>568</v>
      </c>
      <c r="B201" s="8" t="s">
        <v>1</v>
      </c>
      <c r="C201" s="113">
        <f>SUM(C186:C199)</f>
        <v>106619866.05</v>
      </c>
      <c r="D201" s="113"/>
      <c r="E201" s="47"/>
      <c r="F201" s="46">
        <f>SUM(F186:F199)</f>
        <v>1</v>
      </c>
      <c r="G201" s="46"/>
      <c r="H201" s="51"/>
    </row>
    <row r="202" spans="1:8" ht="15" hidden="1" customHeight="1" outlineLevel="1" x14ac:dyDescent="0.3">
      <c r="A202" s="89" t="s">
        <v>1068</v>
      </c>
      <c r="B202" s="66" t="s">
        <v>154</v>
      </c>
      <c r="C202" s="113"/>
      <c r="D202" s="113"/>
      <c r="E202" s="47"/>
      <c r="F202" s="46" t="str">
        <f t="shared" ref="F202:F208" si="15">IF($C$201=0,"",IF(C202="","",C202/$C$201))</f>
        <v/>
      </c>
      <c r="G202" s="46"/>
      <c r="H202" s="51"/>
    </row>
    <row r="203" spans="1:8" ht="15" hidden="1" customHeight="1" outlineLevel="1" x14ac:dyDescent="0.3">
      <c r="A203" s="89" t="s">
        <v>1069</v>
      </c>
      <c r="B203" s="66" t="s">
        <v>154</v>
      </c>
      <c r="C203" s="113"/>
      <c r="D203" s="113"/>
      <c r="E203" s="47"/>
      <c r="F203" s="46" t="str">
        <f t="shared" si="15"/>
        <v/>
      </c>
      <c r="G203" s="46"/>
      <c r="H203" s="51"/>
    </row>
    <row r="204" spans="1:8" ht="15" hidden="1" customHeight="1" outlineLevel="1" x14ac:dyDescent="0.3">
      <c r="A204" s="89" t="s">
        <v>1070</v>
      </c>
      <c r="B204" s="66" t="s">
        <v>154</v>
      </c>
      <c r="C204" s="113"/>
      <c r="D204" s="113"/>
      <c r="E204" s="47"/>
      <c r="F204" s="46" t="str">
        <f t="shared" si="15"/>
        <v/>
      </c>
      <c r="G204" s="46"/>
      <c r="H204" s="51"/>
    </row>
    <row r="205" spans="1:8" ht="15" hidden="1" customHeight="1" outlineLevel="1" x14ac:dyDescent="0.3">
      <c r="A205" s="89" t="s">
        <v>1071</v>
      </c>
      <c r="B205" s="66" t="s">
        <v>154</v>
      </c>
      <c r="C205" s="113"/>
      <c r="D205" s="113"/>
      <c r="E205" s="47"/>
      <c r="F205" s="46" t="str">
        <f t="shared" si="15"/>
        <v/>
      </c>
      <c r="G205" s="46"/>
      <c r="H205" s="51"/>
    </row>
    <row r="206" spans="1:8" ht="15" hidden="1" customHeight="1" outlineLevel="1" x14ac:dyDescent="0.3">
      <c r="A206" s="89" t="s">
        <v>1072</v>
      </c>
      <c r="B206" s="66" t="s">
        <v>154</v>
      </c>
      <c r="C206" s="113"/>
      <c r="D206" s="113"/>
      <c r="E206" s="47"/>
      <c r="F206" s="46" t="str">
        <f t="shared" si="15"/>
        <v/>
      </c>
      <c r="G206" s="46"/>
      <c r="H206" s="51"/>
    </row>
    <row r="207" spans="1:8" ht="15" hidden="1" customHeight="1" outlineLevel="1" x14ac:dyDescent="0.3">
      <c r="A207" s="89" t="s">
        <v>1073</v>
      </c>
      <c r="B207" s="66" t="s">
        <v>154</v>
      </c>
      <c r="C207" s="113"/>
      <c r="D207" s="113"/>
      <c r="E207" s="47"/>
      <c r="F207" s="46" t="str">
        <f t="shared" si="15"/>
        <v/>
      </c>
      <c r="G207" s="46"/>
      <c r="H207" s="51"/>
    </row>
    <row r="208" spans="1:8" ht="15" hidden="1" customHeight="1" outlineLevel="1" x14ac:dyDescent="0.3">
      <c r="A208" s="89" t="s">
        <v>1074</v>
      </c>
      <c r="B208" s="66" t="s">
        <v>154</v>
      </c>
      <c r="C208" s="113"/>
      <c r="D208" s="113"/>
      <c r="E208" s="47"/>
      <c r="F208" s="46" t="str">
        <f t="shared" si="15"/>
        <v/>
      </c>
      <c r="G208" s="46"/>
      <c r="H208" s="51"/>
    </row>
    <row r="209" spans="1:8" ht="15" customHeight="1" collapsed="1" x14ac:dyDescent="0.3">
      <c r="A209" s="57"/>
      <c r="B209" s="59" t="s">
        <v>668</v>
      </c>
      <c r="C209" s="57" t="s">
        <v>82</v>
      </c>
      <c r="D209" s="57"/>
      <c r="E209" s="45"/>
      <c r="F209" s="58" t="s">
        <v>145</v>
      </c>
      <c r="G209" s="58" t="s">
        <v>56</v>
      </c>
      <c r="H209" s="51"/>
    </row>
    <row r="210" spans="1:8" ht="15" customHeight="1" x14ac:dyDescent="0.3">
      <c r="A210" s="89" t="s">
        <v>569</v>
      </c>
      <c r="B210" s="7" t="s">
        <v>167</v>
      </c>
      <c r="C210" s="113">
        <v>0</v>
      </c>
      <c r="D210" s="113"/>
      <c r="E210" s="9"/>
      <c r="F210" s="46">
        <f>IF($C$213=0,"",IF(C210="[for completion]","",C210/$C$213))</f>
        <v>0</v>
      </c>
      <c r="G210" s="46">
        <f>IF($C$213=0,"",IF(C210="[for completion]","",C210/$C$213))</f>
        <v>0</v>
      </c>
      <c r="H210" s="51"/>
    </row>
    <row r="211" spans="1:8" ht="15" customHeight="1" x14ac:dyDescent="0.3">
      <c r="A211" s="89" t="s">
        <v>570</v>
      </c>
      <c r="B211" s="7" t="s">
        <v>166</v>
      </c>
      <c r="C211" s="113">
        <v>180000000</v>
      </c>
      <c r="D211" s="113"/>
      <c r="E211" s="9"/>
      <c r="F211" s="46">
        <f>IF($C$213=0,"",IF(C211="[for completion]","",C211/$C$213))</f>
        <v>1</v>
      </c>
      <c r="G211" s="46">
        <f>IF($C$213=0,"",IF(C211="[for completion]","",C211/$C$213))</f>
        <v>1</v>
      </c>
      <c r="H211" s="51"/>
    </row>
    <row r="212" spans="1:8" ht="15" customHeight="1" x14ac:dyDescent="0.3">
      <c r="A212" s="89" t="s">
        <v>571</v>
      </c>
      <c r="B212" s="7" t="s">
        <v>2</v>
      </c>
      <c r="C212" s="113">
        <v>0</v>
      </c>
      <c r="D212" s="113"/>
      <c r="E212" s="9"/>
      <c r="F212" s="46">
        <f>IF($C$213=0,"",IF(C212="[for completion]","",C212/$C$213))</f>
        <v>0</v>
      </c>
      <c r="G212" s="46">
        <f>IF($C$213=0,"",IF(C212="[for completion]","",C212/$C$213))</f>
        <v>0</v>
      </c>
      <c r="H212" s="51"/>
    </row>
    <row r="213" spans="1:8" ht="15" customHeight="1" x14ac:dyDescent="0.3">
      <c r="A213" s="89" t="s">
        <v>572</v>
      </c>
      <c r="B213" s="8" t="s">
        <v>1</v>
      </c>
      <c r="C213" s="113">
        <f>SUM(C210:C212)</f>
        <v>180000000</v>
      </c>
      <c r="D213" s="113"/>
      <c r="E213" s="9"/>
      <c r="F213" s="46">
        <f>SUM(F210:F212)</f>
        <v>1</v>
      </c>
      <c r="G213" s="46">
        <f>SUM(G210:G212)</f>
        <v>1</v>
      </c>
      <c r="H213" s="51"/>
    </row>
    <row r="214" spans="1:8" ht="15" customHeight="1" outlineLevel="1" x14ac:dyDescent="0.3">
      <c r="A214" s="89" t="s">
        <v>1066</v>
      </c>
      <c r="B214" s="66" t="s">
        <v>1099</v>
      </c>
      <c r="C214" s="113">
        <f>+C56</f>
        <v>106619866.05</v>
      </c>
      <c r="D214" s="113"/>
      <c r="E214" s="9"/>
      <c r="F214" s="46">
        <f>IF($C$213=0,"",IF(C214="","",C214/$C$213))</f>
        <v>0.59233258916666665</v>
      </c>
      <c r="G214" s="46">
        <f>IF($C$213=0,"",IF(C214="","",C214/$C$213))</f>
        <v>0.59233258916666665</v>
      </c>
      <c r="H214" s="51"/>
    </row>
    <row r="215" spans="1:8" ht="15" customHeight="1" outlineLevel="1" x14ac:dyDescent="0.3">
      <c r="A215" s="89" t="s">
        <v>1067</v>
      </c>
      <c r="B215" s="66" t="s">
        <v>1100</v>
      </c>
      <c r="C215" s="113">
        <f>+C213-C214</f>
        <v>73380133.950000003</v>
      </c>
      <c r="D215" s="113"/>
      <c r="E215" s="9"/>
      <c r="F215" s="46">
        <f>IF($C$213=0,"",IF(C215="","",C215/$C$213))</f>
        <v>0.40766741083333335</v>
      </c>
      <c r="G215" s="46">
        <f>IF($C$213=0,"",IF(C215="","",C215/$C$213))</f>
        <v>0.40766741083333335</v>
      </c>
      <c r="H215" s="51"/>
    </row>
    <row r="216" spans="1:8" ht="15" customHeight="1" x14ac:dyDescent="0.3">
      <c r="A216" s="57"/>
      <c r="B216" s="59" t="s">
        <v>669</v>
      </c>
      <c r="C216" s="57"/>
      <c r="D216" s="57"/>
      <c r="E216" s="45"/>
      <c r="F216" s="58"/>
      <c r="G216" s="58"/>
      <c r="H216" s="51"/>
    </row>
    <row r="217" spans="1:8" ht="51.75" customHeight="1" x14ac:dyDescent="0.3">
      <c r="A217" s="89" t="s">
        <v>573</v>
      </c>
      <c r="B217" s="53" t="s">
        <v>43</v>
      </c>
      <c r="C217" s="61" t="s">
        <v>1101</v>
      </c>
      <c r="H217" s="51"/>
    </row>
    <row r="218" spans="1:8" ht="15" customHeight="1" x14ac:dyDescent="0.3">
      <c r="A218" s="57"/>
      <c r="B218" s="59" t="s">
        <v>670</v>
      </c>
      <c r="C218" s="57"/>
      <c r="D218" s="57"/>
      <c r="E218" s="45"/>
      <c r="F218" s="58"/>
      <c r="G218" s="58"/>
      <c r="H218" s="51"/>
    </row>
    <row r="219" spans="1:8" ht="15" customHeight="1" x14ac:dyDescent="0.3">
      <c r="A219" s="89" t="s">
        <v>574</v>
      </c>
      <c r="B219" s="89" t="s">
        <v>241</v>
      </c>
      <c r="C219" s="113">
        <v>0</v>
      </c>
      <c r="E219" s="53"/>
      <c r="H219" s="51"/>
    </row>
    <row r="220" spans="1:8" ht="15" customHeight="1" x14ac:dyDescent="0.3">
      <c r="A220" s="89" t="s">
        <v>575</v>
      </c>
      <c r="B220" s="93" t="s">
        <v>230</v>
      </c>
      <c r="C220" s="113" t="s">
        <v>186</v>
      </c>
      <c r="E220" s="53"/>
      <c r="H220" s="51"/>
    </row>
    <row r="221" spans="1:8" ht="15" customHeight="1" x14ac:dyDescent="0.3">
      <c r="A221" s="89" t="s">
        <v>576</v>
      </c>
      <c r="B221" s="93" t="s">
        <v>231</v>
      </c>
      <c r="C221" s="113" t="s">
        <v>186</v>
      </c>
      <c r="E221" s="53"/>
      <c r="H221" s="51"/>
    </row>
    <row r="222" spans="1:8" ht="15" hidden="1" customHeight="1" outlineLevel="1" x14ac:dyDescent="0.3">
      <c r="A222" s="89" t="s">
        <v>577</v>
      </c>
      <c r="B222" s="90"/>
      <c r="C222" s="113"/>
      <c r="D222" s="53"/>
      <c r="E222" s="53"/>
      <c r="H222" s="51"/>
    </row>
    <row r="223" spans="1:8" ht="15" hidden="1" customHeight="1" outlineLevel="1" x14ac:dyDescent="0.3">
      <c r="A223" s="89" t="s">
        <v>578</v>
      </c>
      <c r="B223" s="90"/>
      <c r="C223" s="113"/>
      <c r="D223" s="85"/>
      <c r="E223" s="53"/>
      <c r="H223" s="51"/>
    </row>
    <row r="224" spans="1:8" ht="15" hidden="1" customHeight="1" outlineLevel="1" x14ac:dyDescent="0.3">
      <c r="A224" s="89" t="s">
        <v>579</v>
      </c>
      <c r="B224" s="90"/>
      <c r="C224" s="113"/>
      <c r="D224" s="53"/>
      <c r="E224" s="53"/>
      <c r="H224" s="51"/>
    </row>
    <row r="225" spans="1:9" ht="15" hidden="1" customHeight="1" outlineLevel="1" x14ac:dyDescent="0.3">
      <c r="A225" s="89" t="s">
        <v>580</v>
      </c>
      <c r="B225" s="89"/>
      <c r="C225" s="53"/>
      <c r="D225" s="53"/>
      <c r="E225" s="53"/>
      <c r="H225" s="51"/>
    </row>
    <row r="226" spans="1:9" ht="15" hidden="1" customHeight="1" outlineLevel="1" x14ac:dyDescent="0.3">
      <c r="A226" s="89" t="s">
        <v>581</v>
      </c>
      <c r="B226" s="89"/>
      <c r="C226" s="53"/>
      <c r="D226" s="53"/>
      <c r="E226" s="53"/>
      <c r="H226" s="51"/>
    </row>
    <row r="227" spans="1:9" ht="15" hidden="1" customHeight="1" outlineLevel="1" x14ac:dyDescent="0.3">
      <c r="A227" s="89" t="s">
        <v>582</v>
      </c>
      <c r="B227" s="89"/>
      <c r="D227" s="49"/>
      <c r="E227" s="49"/>
      <c r="F227" s="49"/>
      <c r="G227" s="49"/>
      <c r="H227" s="62"/>
      <c r="I227" s="62"/>
    </row>
    <row r="228" spans="1:9" hidden="1" outlineLevel="1" x14ac:dyDescent="0.3">
      <c r="A228" s="89" t="s">
        <v>583</v>
      </c>
      <c r="B228" s="89"/>
      <c r="C228" s="89"/>
      <c r="D228" s="83"/>
      <c r="E228" s="83"/>
      <c r="F228" s="83"/>
      <c r="G228" s="83"/>
      <c r="H228" s="62"/>
      <c r="I228" s="62"/>
    </row>
    <row r="229" spans="1:9" hidden="1" outlineLevel="1" x14ac:dyDescent="0.3">
      <c r="A229" s="89" t="s">
        <v>584</v>
      </c>
      <c r="B229" s="89"/>
      <c r="C229" s="89"/>
      <c r="D229" s="83"/>
      <c r="E229" s="83"/>
      <c r="F229" s="83"/>
      <c r="G229" s="83"/>
      <c r="H229" s="62"/>
      <c r="I229" s="62"/>
    </row>
    <row r="230" spans="1:9" hidden="1" outlineLevel="1" x14ac:dyDescent="0.3">
      <c r="A230" s="89" t="s">
        <v>585</v>
      </c>
      <c r="B230" s="89"/>
      <c r="C230" s="89"/>
      <c r="D230" s="83"/>
      <c r="E230" s="83"/>
      <c r="F230" s="83"/>
      <c r="G230" s="83"/>
      <c r="H230" s="62"/>
      <c r="I230" s="62"/>
    </row>
    <row r="231" spans="1:9" hidden="1" outlineLevel="1" x14ac:dyDescent="0.3">
      <c r="A231" s="89" t="s">
        <v>586</v>
      </c>
      <c r="B231" s="89"/>
      <c r="C231" s="89"/>
      <c r="D231" s="83"/>
      <c r="E231" s="83"/>
      <c r="F231" s="83"/>
      <c r="G231" s="83"/>
      <c r="H231" s="62"/>
      <c r="I231" s="62"/>
    </row>
    <row r="232" spans="1:9" hidden="1" outlineLevel="1" x14ac:dyDescent="0.3">
      <c r="A232" s="89" t="s">
        <v>587</v>
      </c>
      <c r="B232" s="89"/>
      <c r="C232" s="89"/>
      <c r="D232" s="83"/>
      <c r="E232" s="83"/>
      <c r="F232" s="83"/>
      <c r="G232" s="83"/>
      <c r="H232" s="62"/>
      <c r="I232" s="62"/>
    </row>
    <row r="233" spans="1:9" hidden="1" outlineLevel="1" x14ac:dyDescent="0.3">
      <c r="A233" s="89" t="s">
        <v>588</v>
      </c>
      <c r="B233" s="89"/>
      <c r="C233" s="89"/>
      <c r="D233" s="83"/>
      <c r="E233" s="83"/>
      <c r="F233" s="83"/>
      <c r="G233" s="83"/>
      <c r="H233" s="62"/>
      <c r="I233" s="62"/>
    </row>
    <row r="234" spans="1:9" hidden="1" outlineLevel="1" x14ac:dyDescent="0.3">
      <c r="A234" s="89" t="s">
        <v>589</v>
      </c>
      <c r="B234" s="89"/>
      <c r="C234" s="89"/>
      <c r="D234" s="83"/>
      <c r="E234" s="83"/>
      <c r="F234" s="83"/>
      <c r="G234" s="83"/>
      <c r="H234" s="62"/>
      <c r="I234" s="62"/>
    </row>
    <row r="235" spans="1:9" hidden="1" outlineLevel="1" x14ac:dyDescent="0.3">
      <c r="A235" s="89" t="s">
        <v>590</v>
      </c>
      <c r="B235" s="89"/>
      <c r="C235" s="89"/>
      <c r="D235" s="83"/>
      <c r="E235" s="83"/>
      <c r="F235" s="83"/>
      <c r="G235" s="83"/>
      <c r="H235" s="62"/>
      <c r="I235" s="62"/>
    </row>
    <row r="236" spans="1:9" hidden="1" outlineLevel="1" x14ac:dyDescent="0.3">
      <c r="A236" s="89" t="s">
        <v>591</v>
      </c>
      <c r="B236" s="89"/>
      <c r="C236" s="89"/>
      <c r="D236" s="83"/>
      <c r="E236" s="83"/>
      <c r="F236" s="83"/>
      <c r="G236" s="83"/>
      <c r="H236" s="62"/>
      <c r="I236" s="62"/>
    </row>
    <row r="237" spans="1:9" hidden="1" outlineLevel="1" x14ac:dyDescent="0.3">
      <c r="A237" s="89" t="s">
        <v>592</v>
      </c>
      <c r="B237" s="89"/>
      <c r="C237" s="89"/>
      <c r="D237" s="83"/>
      <c r="E237" s="83"/>
      <c r="F237" s="83"/>
      <c r="G237" s="83"/>
      <c r="H237" s="62"/>
      <c r="I237" s="62"/>
    </row>
    <row r="238" spans="1:9" hidden="1" outlineLevel="1" x14ac:dyDescent="0.3">
      <c r="A238" s="89" t="s">
        <v>593</v>
      </c>
      <c r="B238" s="89"/>
      <c r="C238" s="89"/>
      <c r="D238" s="83"/>
      <c r="E238" s="83"/>
      <c r="F238" s="83"/>
      <c r="G238" s="83"/>
      <c r="H238" s="62"/>
      <c r="I238" s="62"/>
    </row>
    <row r="239" spans="1:9" hidden="1" outlineLevel="1" x14ac:dyDescent="0.3">
      <c r="A239" s="89" t="s">
        <v>594</v>
      </c>
      <c r="B239" s="89"/>
      <c r="C239" s="89"/>
      <c r="D239" s="83"/>
      <c r="E239" s="83"/>
      <c r="F239" s="83"/>
      <c r="G239" s="83"/>
      <c r="H239" s="62"/>
      <c r="I239" s="62"/>
    </row>
    <row r="240" spans="1:9" hidden="1" outlineLevel="1" x14ac:dyDescent="0.3">
      <c r="A240" s="89" t="s">
        <v>595</v>
      </c>
      <c r="B240" s="89"/>
      <c r="C240" s="89"/>
      <c r="D240" s="83"/>
      <c r="E240" s="83"/>
      <c r="F240" s="83"/>
      <c r="G240" s="83"/>
      <c r="H240" s="62"/>
      <c r="I240" s="62"/>
    </row>
    <row r="241" spans="1:9" hidden="1" outlineLevel="1" x14ac:dyDescent="0.3">
      <c r="A241" s="89" t="s">
        <v>596</v>
      </c>
      <c r="B241" s="89"/>
      <c r="C241" s="89"/>
      <c r="D241" s="83"/>
      <c r="E241" s="83"/>
      <c r="F241" s="83"/>
      <c r="G241" s="83"/>
      <c r="H241" s="62"/>
      <c r="I241" s="62"/>
    </row>
    <row r="242" spans="1:9" hidden="1" outlineLevel="1" x14ac:dyDescent="0.3">
      <c r="A242" s="89" t="s">
        <v>597</v>
      </c>
      <c r="B242" s="89"/>
      <c r="C242" s="89"/>
      <c r="D242" s="83"/>
      <c r="E242" s="83"/>
      <c r="F242" s="83"/>
      <c r="G242" s="83"/>
      <c r="H242" s="62"/>
      <c r="I242" s="62"/>
    </row>
    <row r="243" spans="1:9" hidden="1" outlineLevel="1" x14ac:dyDescent="0.3">
      <c r="A243" s="89" t="s">
        <v>598</v>
      </c>
      <c r="B243" s="89"/>
      <c r="C243" s="89"/>
      <c r="D243" s="83"/>
      <c r="E243" s="83"/>
      <c r="F243" s="83"/>
      <c r="G243" s="83"/>
      <c r="H243" s="62"/>
      <c r="I243" s="62"/>
    </row>
    <row r="244" spans="1:9" hidden="1" outlineLevel="1" x14ac:dyDescent="0.3">
      <c r="A244" s="89" t="s">
        <v>599</v>
      </c>
      <c r="B244" s="89"/>
      <c r="C244" s="89"/>
      <c r="D244" s="83"/>
      <c r="E244" s="83"/>
      <c r="F244" s="83"/>
      <c r="G244" s="83"/>
      <c r="H244" s="62"/>
      <c r="I244" s="62"/>
    </row>
    <row r="245" spans="1:9" hidden="1" outlineLevel="1" x14ac:dyDescent="0.3">
      <c r="A245" s="89" t="s">
        <v>600</v>
      </c>
      <c r="B245" s="89"/>
      <c r="C245" s="89"/>
      <c r="D245" s="83"/>
      <c r="E245" s="83"/>
      <c r="F245" s="83"/>
      <c r="G245" s="83"/>
      <c r="H245" s="62"/>
      <c r="I245" s="62"/>
    </row>
    <row r="246" spans="1:9" hidden="1" outlineLevel="1" x14ac:dyDescent="0.3">
      <c r="A246" s="89" t="s">
        <v>601</v>
      </c>
      <c r="B246" s="89"/>
      <c r="C246" s="89"/>
      <c r="D246" s="83"/>
      <c r="E246" s="83"/>
      <c r="F246" s="83"/>
      <c r="G246" s="83"/>
      <c r="H246" s="62"/>
      <c r="I246" s="62"/>
    </row>
    <row r="247" spans="1:9" hidden="1" outlineLevel="1" x14ac:dyDescent="0.3">
      <c r="A247" s="89" t="s">
        <v>602</v>
      </c>
      <c r="B247" s="89"/>
      <c r="C247" s="89"/>
      <c r="D247" s="83"/>
      <c r="E247" s="83"/>
      <c r="F247" s="83"/>
      <c r="G247" s="83"/>
      <c r="H247" s="62"/>
      <c r="I247" s="62"/>
    </row>
    <row r="248" spans="1:9" hidden="1" outlineLevel="1" x14ac:dyDescent="0.3">
      <c r="A248" s="89" t="s">
        <v>603</v>
      </c>
      <c r="B248" s="89"/>
      <c r="C248" s="89"/>
      <c r="D248" s="83"/>
      <c r="E248" s="83"/>
      <c r="F248" s="83"/>
      <c r="G248" s="83"/>
      <c r="H248" s="62"/>
      <c r="I248" s="62"/>
    </row>
    <row r="249" spans="1:9" hidden="1" outlineLevel="1" x14ac:dyDescent="0.3">
      <c r="A249" s="89" t="s">
        <v>604</v>
      </c>
      <c r="B249" s="89"/>
      <c r="C249" s="89"/>
      <c r="D249" s="83"/>
      <c r="E249" s="83"/>
      <c r="F249" s="83"/>
      <c r="G249" s="83"/>
      <c r="H249" s="62"/>
      <c r="I249" s="62"/>
    </row>
    <row r="250" spans="1:9" hidden="1" outlineLevel="1" x14ac:dyDescent="0.3">
      <c r="A250" s="89" t="s">
        <v>605</v>
      </c>
      <c r="B250" s="89"/>
      <c r="C250" s="89"/>
      <c r="D250" s="83"/>
      <c r="E250" s="83"/>
      <c r="F250" s="83"/>
      <c r="G250" s="83"/>
      <c r="H250" s="62"/>
      <c r="I250" s="62"/>
    </row>
    <row r="251" spans="1:9" hidden="1" outlineLevel="1" x14ac:dyDescent="0.3">
      <c r="A251" s="89" t="s">
        <v>606</v>
      </c>
      <c r="B251" s="89"/>
      <c r="C251" s="89"/>
      <c r="D251" s="83"/>
      <c r="E251" s="83"/>
      <c r="F251" s="83"/>
      <c r="G251" s="83"/>
      <c r="H251" s="62"/>
      <c r="I251" s="62"/>
    </row>
    <row r="252" spans="1:9" hidden="1" outlineLevel="1" x14ac:dyDescent="0.3">
      <c r="A252" s="89" t="s">
        <v>607</v>
      </c>
      <c r="B252" s="89"/>
      <c r="C252" s="89"/>
      <c r="D252" s="83"/>
      <c r="E252" s="83"/>
      <c r="F252" s="83"/>
      <c r="G252" s="83"/>
      <c r="H252" s="62"/>
      <c r="I252" s="62"/>
    </row>
    <row r="253" spans="1:9" hidden="1" outlineLevel="1" x14ac:dyDescent="0.3">
      <c r="A253" s="89" t="s">
        <v>608</v>
      </c>
      <c r="B253" s="89"/>
      <c r="C253" s="89"/>
      <c r="D253" s="83"/>
      <c r="E253" s="83"/>
      <c r="F253" s="83"/>
      <c r="G253" s="83"/>
      <c r="H253" s="62"/>
      <c r="I253" s="62"/>
    </row>
    <row r="254" spans="1:9" hidden="1" outlineLevel="1" x14ac:dyDescent="0.3">
      <c r="A254" s="89" t="s">
        <v>609</v>
      </c>
      <c r="B254" s="89"/>
      <c r="C254" s="89"/>
      <c r="D254" s="83"/>
      <c r="E254" s="83"/>
      <c r="F254" s="83"/>
      <c r="G254" s="83"/>
      <c r="H254" s="62"/>
      <c r="I254" s="62"/>
    </row>
    <row r="255" spans="1:9" hidden="1" outlineLevel="1" x14ac:dyDescent="0.3">
      <c r="A255" s="89" t="s">
        <v>610</v>
      </c>
      <c r="B255" s="89"/>
      <c r="C255" s="89"/>
      <c r="D255" s="83"/>
      <c r="E255" s="83"/>
      <c r="F255" s="83"/>
      <c r="G255" s="83"/>
      <c r="H255" s="62"/>
      <c r="I255" s="62"/>
    </row>
    <row r="256" spans="1:9" hidden="1" outlineLevel="1" x14ac:dyDescent="0.3">
      <c r="A256" s="89" t="s">
        <v>611</v>
      </c>
      <c r="B256" s="89"/>
      <c r="C256" s="89"/>
      <c r="D256" s="83"/>
      <c r="E256" s="83"/>
      <c r="F256" s="83"/>
      <c r="G256" s="83"/>
      <c r="H256" s="62"/>
      <c r="I256" s="62"/>
    </row>
    <row r="257" spans="1:9" hidden="1" outlineLevel="1" x14ac:dyDescent="0.3">
      <c r="A257" s="89" t="s">
        <v>612</v>
      </c>
      <c r="B257" s="89"/>
      <c r="C257" s="89"/>
      <c r="D257" s="83"/>
      <c r="E257" s="83"/>
      <c r="F257" s="83"/>
      <c r="G257" s="83"/>
      <c r="H257" s="62"/>
      <c r="I257" s="62"/>
    </row>
    <row r="258" spans="1:9" hidden="1" outlineLevel="1" x14ac:dyDescent="0.3">
      <c r="A258" s="89" t="s">
        <v>613</v>
      </c>
      <c r="B258" s="89"/>
      <c r="C258" s="89"/>
      <c r="D258" s="83"/>
      <c r="E258" s="83"/>
      <c r="F258" s="83"/>
      <c r="G258" s="83"/>
      <c r="H258" s="62"/>
      <c r="I258" s="62"/>
    </row>
    <row r="259" spans="1:9" hidden="1" outlineLevel="1" x14ac:dyDescent="0.3">
      <c r="A259" s="89" t="s">
        <v>614</v>
      </c>
      <c r="B259" s="89"/>
      <c r="C259" s="89"/>
      <c r="D259" s="83"/>
      <c r="E259" s="83"/>
      <c r="F259" s="83"/>
      <c r="G259" s="83"/>
      <c r="H259" s="62"/>
      <c r="I259" s="62"/>
    </row>
    <row r="260" spans="1:9" hidden="1" outlineLevel="1" x14ac:dyDescent="0.3">
      <c r="A260" s="89" t="s">
        <v>615</v>
      </c>
      <c r="B260" s="89"/>
      <c r="C260" s="89"/>
      <c r="D260" s="83"/>
      <c r="E260" s="83"/>
      <c r="F260" s="83"/>
      <c r="G260" s="83"/>
      <c r="H260" s="62"/>
      <c r="I260" s="62"/>
    </row>
    <row r="261" spans="1:9" hidden="1" outlineLevel="1" x14ac:dyDescent="0.3">
      <c r="A261" s="89" t="s">
        <v>616</v>
      </c>
      <c r="B261" s="89"/>
      <c r="C261" s="89"/>
      <c r="D261" s="83"/>
      <c r="E261" s="83"/>
      <c r="F261" s="83"/>
      <c r="G261" s="83"/>
      <c r="H261" s="62"/>
      <c r="I261" s="62"/>
    </row>
    <row r="262" spans="1:9" hidden="1" outlineLevel="1" x14ac:dyDescent="0.3">
      <c r="A262" s="89" t="s">
        <v>617</v>
      </c>
      <c r="B262" s="89"/>
      <c r="C262" s="89"/>
      <c r="D262" s="83"/>
      <c r="E262" s="83"/>
      <c r="F262" s="83"/>
      <c r="G262" s="83"/>
      <c r="H262" s="62"/>
      <c r="I262" s="62"/>
    </row>
    <row r="263" spans="1:9" hidden="1" outlineLevel="1" x14ac:dyDescent="0.3">
      <c r="A263" s="89" t="s">
        <v>618</v>
      </c>
      <c r="B263" s="89"/>
      <c r="C263" s="89"/>
      <c r="D263" s="83"/>
      <c r="E263" s="83"/>
      <c r="F263" s="83"/>
      <c r="G263" s="83"/>
      <c r="H263" s="62"/>
      <c r="I263" s="62"/>
    </row>
    <row r="264" spans="1:9" hidden="1" outlineLevel="1" x14ac:dyDescent="0.3">
      <c r="A264" s="89" t="s">
        <v>619</v>
      </c>
      <c r="B264" s="89"/>
      <c r="C264" s="89"/>
      <c r="D264" s="83"/>
      <c r="E264" s="83"/>
      <c r="F264" s="83"/>
      <c r="G264" s="83"/>
      <c r="H264" s="62"/>
      <c r="I264" s="62"/>
    </row>
    <row r="265" spans="1:9" hidden="1" outlineLevel="1" x14ac:dyDescent="0.3">
      <c r="A265" s="89" t="s">
        <v>620</v>
      </c>
      <c r="B265" s="89"/>
      <c r="C265" s="89"/>
      <c r="D265" s="83"/>
      <c r="E265" s="83"/>
      <c r="F265" s="83"/>
      <c r="G265" s="83"/>
      <c r="H265" s="62"/>
      <c r="I265" s="62"/>
    </row>
    <row r="266" spans="1:9" hidden="1" outlineLevel="1" x14ac:dyDescent="0.3">
      <c r="A266" s="89" t="s">
        <v>621</v>
      </c>
      <c r="B266" s="89"/>
      <c r="C266" s="89"/>
      <c r="D266" s="83"/>
      <c r="E266" s="83"/>
      <c r="F266" s="83"/>
      <c r="G266" s="83"/>
      <c r="H266" s="62"/>
      <c r="I266" s="62"/>
    </row>
    <row r="267" spans="1:9" hidden="1" outlineLevel="1" x14ac:dyDescent="0.3">
      <c r="A267" s="89" t="s">
        <v>622</v>
      </c>
      <c r="B267" s="89"/>
      <c r="C267" s="89"/>
      <c r="D267" s="83"/>
      <c r="E267" s="83"/>
      <c r="F267" s="83"/>
      <c r="G267" s="83"/>
      <c r="H267" s="62"/>
      <c r="I267" s="62"/>
    </row>
    <row r="268" spans="1:9" hidden="1" outlineLevel="1" x14ac:dyDescent="0.3">
      <c r="A268" s="89" t="s">
        <v>623</v>
      </c>
      <c r="B268" s="89"/>
      <c r="C268" s="89"/>
      <c r="D268" s="83"/>
      <c r="E268" s="83"/>
      <c r="F268" s="83"/>
      <c r="G268" s="83"/>
      <c r="H268" s="62"/>
      <c r="I268" s="62"/>
    </row>
    <row r="269" spans="1:9" hidden="1" outlineLevel="1" x14ac:dyDescent="0.3">
      <c r="A269" s="89" t="s">
        <v>624</v>
      </c>
      <c r="B269" s="89"/>
      <c r="C269" s="89"/>
      <c r="D269" s="83"/>
      <c r="E269" s="83"/>
      <c r="F269" s="83"/>
      <c r="G269" s="83"/>
      <c r="H269" s="62"/>
      <c r="I269" s="62"/>
    </row>
    <row r="270" spans="1:9" hidden="1" outlineLevel="1" x14ac:dyDescent="0.3">
      <c r="A270" s="89" t="s">
        <v>625</v>
      </c>
      <c r="B270" s="89"/>
      <c r="C270" s="89"/>
      <c r="D270" s="83"/>
      <c r="E270" s="83"/>
      <c r="F270" s="83"/>
      <c r="G270" s="83"/>
      <c r="H270" s="62"/>
      <c r="I270" s="62"/>
    </row>
    <row r="271" spans="1:9" hidden="1" outlineLevel="1" x14ac:dyDescent="0.3">
      <c r="A271" s="89" t="s">
        <v>626</v>
      </c>
      <c r="B271" s="89"/>
      <c r="C271" s="89"/>
      <c r="D271" s="83"/>
      <c r="E271" s="83"/>
      <c r="F271" s="83"/>
      <c r="G271" s="83"/>
      <c r="H271" s="62"/>
      <c r="I271" s="62"/>
    </row>
    <row r="272" spans="1:9" hidden="1" outlineLevel="1" x14ac:dyDescent="0.3">
      <c r="A272" s="89" t="s">
        <v>627</v>
      </c>
      <c r="B272" s="89"/>
      <c r="C272" s="89"/>
      <c r="D272" s="83"/>
      <c r="E272" s="83"/>
      <c r="F272" s="83"/>
      <c r="G272" s="83"/>
      <c r="H272" s="62"/>
      <c r="I272" s="62"/>
    </row>
    <row r="273" spans="1:9" ht="36" collapsed="1" x14ac:dyDescent="0.3">
      <c r="A273" s="18"/>
      <c r="B273" s="18" t="s">
        <v>207</v>
      </c>
      <c r="C273" s="18" t="s">
        <v>74</v>
      </c>
      <c r="D273" s="18" t="s">
        <v>74</v>
      </c>
      <c r="E273" s="18"/>
      <c r="F273" s="15"/>
      <c r="G273" s="16"/>
      <c r="H273" s="3"/>
    </row>
    <row r="274" spans="1:9" x14ac:dyDescent="0.3">
      <c r="A274" s="94" t="s">
        <v>232</v>
      </c>
      <c r="B274" s="95"/>
      <c r="C274" s="95"/>
      <c r="D274" s="95"/>
      <c r="E274" s="95"/>
      <c r="F274" s="96"/>
      <c r="G274" s="95"/>
      <c r="H274" s="3"/>
    </row>
    <row r="275" spans="1:9" x14ac:dyDescent="0.3">
      <c r="A275" s="94" t="s">
        <v>233</v>
      </c>
      <c r="B275" s="95"/>
      <c r="C275" s="95"/>
      <c r="D275" s="95"/>
      <c r="E275" s="95"/>
      <c r="F275" s="96"/>
      <c r="G275" s="95"/>
      <c r="H275" s="3"/>
    </row>
    <row r="276" spans="1:9" x14ac:dyDescent="0.3">
      <c r="A276" s="89" t="s">
        <v>628</v>
      </c>
      <c r="B276" s="48" t="s">
        <v>66</v>
      </c>
      <c r="C276" s="61">
        <f>ROW(B38)</f>
        <v>38</v>
      </c>
      <c r="E276" s="56"/>
      <c r="F276" s="56"/>
      <c r="G276" s="56"/>
      <c r="H276" s="56"/>
      <c r="I276" s="56"/>
    </row>
    <row r="277" spans="1:9" x14ac:dyDescent="0.3">
      <c r="A277" s="89" t="s">
        <v>629</v>
      </c>
      <c r="B277" s="48" t="s">
        <v>67</v>
      </c>
      <c r="C277" s="61">
        <f>ROW(B39)</f>
        <v>39</v>
      </c>
      <c r="E277" s="56"/>
      <c r="F277" s="56"/>
      <c r="H277" s="56"/>
    </row>
    <row r="278" spans="1:9" x14ac:dyDescent="0.3">
      <c r="A278" s="89" t="s">
        <v>630</v>
      </c>
      <c r="B278" s="48" t="s">
        <v>46</v>
      </c>
      <c r="C278" s="61" t="str">
        <f>ROW('B1. HTT Mortgage Assets'!B43)&amp; " for Mortgage Assets"</f>
        <v>43 for Mortgage Assets</v>
      </c>
      <c r="D278" s="61"/>
      <c r="E278" s="38"/>
      <c r="F278" s="56"/>
      <c r="G278" s="38"/>
      <c r="H278" s="56"/>
      <c r="I278" s="38"/>
    </row>
    <row r="279" spans="1:9" x14ac:dyDescent="0.3">
      <c r="A279" s="89" t="s">
        <v>631</v>
      </c>
      <c r="B279" s="48" t="s">
        <v>68</v>
      </c>
      <c r="C279" s="61">
        <f>ROW(B52)</f>
        <v>52</v>
      </c>
    </row>
    <row r="280" spans="1:9" ht="28.8" x14ac:dyDescent="0.3">
      <c r="A280" s="89" t="s">
        <v>632</v>
      </c>
      <c r="B280" s="48" t="s">
        <v>69</v>
      </c>
      <c r="C280" s="82" t="str">
        <f>ROW('B1. HTT Mortgage Assets'!B152)&amp;" for Residential Mortgage Assets"</f>
        <v>152 for Residential Mortgage Assets</v>
      </c>
      <c r="D280" s="61" t="str">
        <f>ROW('B1. HTT Mortgage Assets'!B239 )&amp; " for Commercial Mortgage Assets"</f>
        <v>239 for Commercial Mortgage Assets</v>
      </c>
      <c r="E280" s="38"/>
      <c r="F280" s="61"/>
      <c r="G280" s="38"/>
      <c r="I280" s="38"/>
    </row>
    <row r="281" spans="1:9" x14ac:dyDescent="0.3">
      <c r="A281" s="89" t="s">
        <v>633</v>
      </c>
      <c r="B281" s="48" t="s">
        <v>255</v>
      </c>
      <c r="C281" s="61" t="str">
        <f>ROW('B1. HTT Mortgage Assets'!B115)&amp;" for Mortgage Assets"</f>
        <v>115 for Mortgage Assets</v>
      </c>
      <c r="D281" s="61">
        <f>ROW(B156)</f>
        <v>156</v>
      </c>
      <c r="F281" s="61"/>
      <c r="H281" s="38"/>
    </row>
    <row r="282" spans="1:9" x14ac:dyDescent="0.3">
      <c r="A282" s="89" t="s">
        <v>634</v>
      </c>
      <c r="B282" s="48" t="s">
        <v>256</v>
      </c>
      <c r="C282" s="61">
        <f>ROW(B104)</f>
        <v>104</v>
      </c>
      <c r="F282" s="38"/>
      <c r="H282" s="38"/>
    </row>
    <row r="283" spans="1:9" x14ac:dyDescent="0.3">
      <c r="A283" s="89" t="s">
        <v>635</v>
      </c>
      <c r="B283" s="48" t="s">
        <v>70</v>
      </c>
      <c r="C283" s="61">
        <f>ROW(B156)</f>
        <v>156</v>
      </c>
      <c r="E283" s="38"/>
      <c r="F283" s="38"/>
      <c r="H283" s="38"/>
    </row>
    <row r="284" spans="1:9" x14ac:dyDescent="0.3">
      <c r="A284" s="89" t="s">
        <v>636</v>
      </c>
      <c r="B284" s="48" t="s">
        <v>71</v>
      </c>
      <c r="C284" s="61">
        <f>ROW(B130)</f>
        <v>130</v>
      </c>
      <c r="E284" s="38"/>
      <c r="F284" s="38"/>
      <c r="H284" s="38"/>
    </row>
    <row r="285" spans="1:9" ht="28.8" x14ac:dyDescent="0.3">
      <c r="A285" s="89" t="s">
        <v>637</v>
      </c>
      <c r="B285" s="52" t="s">
        <v>224</v>
      </c>
      <c r="C285" s="61" t="str">
        <f>ROW('C. HTT Harmonised Glossary'!B17)&amp;" for Harmonised Glossary"</f>
        <v>17 for Harmonised Glossary</v>
      </c>
      <c r="E285" s="38"/>
    </row>
    <row r="286" spans="1:9" x14ac:dyDescent="0.3">
      <c r="A286" s="89" t="s">
        <v>638</v>
      </c>
      <c r="B286" s="48" t="s">
        <v>72</v>
      </c>
      <c r="C286" s="61">
        <f>ROW(B65)</f>
        <v>65</v>
      </c>
      <c r="E286" s="38"/>
    </row>
    <row r="287" spans="1:9" x14ac:dyDescent="0.3">
      <c r="A287" s="89" t="s">
        <v>639</v>
      </c>
      <c r="B287" s="48" t="s">
        <v>73</v>
      </c>
      <c r="C287" s="61">
        <f>ROW(B87)</f>
        <v>87</v>
      </c>
      <c r="E287" s="38"/>
    </row>
    <row r="288" spans="1:9" x14ac:dyDescent="0.3">
      <c r="A288" s="89" t="s">
        <v>640</v>
      </c>
      <c r="B288" s="48" t="s">
        <v>47</v>
      </c>
      <c r="C288" s="61" t="str">
        <f>ROW('B1. HTT Mortgage Assets'!B145)&amp; " for Mortgage Assets"</f>
        <v>145 for Mortgage Assets</v>
      </c>
      <c r="D288" s="61"/>
      <c r="E288" s="38"/>
    </row>
    <row r="289" spans="1:8" hidden="1" outlineLevel="1" x14ac:dyDescent="0.3">
      <c r="A289" s="89" t="s">
        <v>641</v>
      </c>
      <c r="B289" s="48"/>
      <c r="C289" s="61"/>
      <c r="D289" s="61"/>
      <c r="E289" s="38"/>
    </row>
    <row r="290" spans="1:8" hidden="1" outlineLevel="1" x14ac:dyDescent="0.3">
      <c r="A290" s="89" t="s">
        <v>642</v>
      </c>
      <c r="B290" s="48"/>
      <c r="C290" s="61"/>
      <c r="D290" s="61"/>
      <c r="E290" s="38"/>
    </row>
    <row r="291" spans="1:8" hidden="1" outlineLevel="1" x14ac:dyDescent="0.3">
      <c r="A291" s="89" t="s">
        <v>643</v>
      </c>
      <c r="B291" s="48"/>
      <c r="C291" s="61"/>
      <c r="D291" s="61"/>
      <c r="E291" s="38"/>
    </row>
    <row r="292" spans="1:8" hidden="1" outlineLevel="1" x14ac:dyDescent="0.3">
      <c r="A292" s="89" t="s">
        <v>644</v>
      </c>
      <c r="B292" s="48"/>
      <c r="C292" s="61"/>
      <c r="D292" s="61"/>
      <c r="E292" s="38"/>
    </row>
    <row r="293" spans="1:8" hidden="1" outlineLevel="1" x14ac:dyDescent="0.3">
      <c r="A293" s="89" t="s">
        <v>645</v>
      </c>
      <c r="B293" s="48"/>
      <c r="C293" s="61"/>
      <c r="D293" s="61"/>
      <c r="E293" s="38"/>
    </row>
    <row r="294" spans="1:8" hidden="1" outlineLevel="1" x14ac:dyDescent="0.3">
      <c r="A294" s="89" t="s">
        <v>646</v>
      </c>
      <c r="B294" s="48"/>
      <c r="C294" s="61"/>
      <c r="D294" s="61"/>
      <c r="E294" s="38"/>
    </row>
    <row r="295" spans="1:8" hidden="1" outlineLevel="1" x14ac:dyDescent="0.3">
      <c r="A295" s="89" t="s">
        <v>647</v>
      </c>
      <c r="B295" s="48"/>
      <c r="C295" s="61"/>
      <c r="D295" s="61"/>
      <c r="E295" s="38"/>
    </row>
    <row r="296" spans="1:8" hidden="1" outlineLevel="1" x14ac:dyDescent="0.3">
      <c r="A296" s="89" t="s">
        <v>648</v>
      </c>
      <c r="B296" s="48"/>
      <c r="C296" s="61"/>
      <c r="D296" s="61"/>
      <c r="E296" s="38"/>
    </row>
    <row r="297" spans="1:8" hidden="1" outlineLevel="1" x14ac:dyDescent="0.3">
      <c r="A297" s="89" t="s">
        <v>649</v>
      </c>
      <c r="B297" s="48"/>
      <c r="C297" s="61"/>
      <c r="D297" s="61"/>
      <c r="E297" s="38"/>
    </row>
    <row r="298" spans="1:8" hidden="1" outlineLevel="1" x14ac:dyDescent="0.3">
      <c r="A298" s="89" t="s">
        <v>650</v>
      </c>
    </row>
    <row r="299" spans="1:8" ht="36" collapsed="1" x14ac:dyDescent="0.3">
      <c r="A299" s="15"/>
      <c r="B299" s="18" t="s">
        <v>209</v>
      </c>
      <c r="C299" s="15"/>
      <c r="D299" s="15"/>
      <c r="E299" s="15"/>
      <c r="F299" s="15"/>
      <c r="G299" s="16"/>
      <c r="H299" s="3"/>
    </row>
    <row r="300" spans="1:8" x14ac:dyDescent="0.3">
      <c r="A300" s="89" t="s">
        <v>651</v>
      </c>
      <c r="B300" s="70" t="s">
        <v>130</v>
      </c>
      <c r="C300" s="61">
        <f>ROW(B166)</f>
        <v>166</v>
      </c>
    </row>
    <row r="301" spans="1:8" hidden="1" outlineLevel="1" x14ac:dyDescent="0.3">
      <c r="A301" s="89" t="s">
        <v>652</v>
      </c>
      <c r="B301" s="70"/>
      <c r="C301" s="61"/>
    </row>
    <row r="302" spans="1:8" hidden="1" outlineLevel="1" x14ac:dyDescent="0.3">
      <c r="A302" s="89" t="s">
        <v>653</v>
      </c>
      <c r="B302" s="70"/>
      <c r="C302" s="61"/>
    </row>
    <row r="303" spans="1:8" hidden="1" outlineLevel="1" x14ac:dyDescent="0.3">
      <c r="A303" s="89" t="s">
        <v>654</v>
      </c>
      <c r="B303" s="70"/>
      <c r="C303" s="61"/>
    </row>
    <row r="304" spans="1:8" hidden="1" outlineLevel="1" x14ac:dyDescent="0.3">
      <c r="A304" s="89" t="s">
        <v>655</v>
      </c>
      <c r="B304" s="70"/>
      <c r="C304" s="61"/>
    </row>
    <row r="305" spans="1:8" hidden="1" outlineLevel="1" x14ac:dyDescent="0.3">
      <c r="A305" s="89" t="s">
        <v>656</v>
      </c>
      <c r="B305" s="70"/>
      <c r="C305" s="61"/>
    </row>
    <row r="306" spans="1:8" hidden="1" outlineLevel="1" x14ac:dyDescent="0.3">
      <c r="A306" s="89" t="s">
        <v>657</v>
      </c>
      <c r="B306" s="70"/>
      <c r="C306" s="61"/>
    </row>
    <row r="307" spans="1:8" ht="18" collapsed="1" x14ac:dyDescent="0.3">
      <c r="A307" s="15"/>
      <c r="B307" s="18" t="s">
        <v>210</v>
      </c>
      <c r="C307" s="15"/>
      <c r="D307" s="15"/>
      <c r="E307" s="15"/>
      <c r="F307" s="15"/>
      <c r="G307" s="16"/>
      <c r="H307" s="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76" location="'A. HTT General'!A38" display="'A. HTT General'!A38"/>
    <hyperlink ref="C277" location="'A. HTT General'!A39" display="'A. HTT General'!A39"/>
    <hyperlink ref="C278" location="'B1. HTT Mortgage Assets'!B43" display="'B1. HTT Mortgage Assets'!B43"/>
    <hyperlink ref="C279" location="'A. HTT General'!A52" display="'A. HTT General'!A52"/>
    <hyperlink ref="C283" location="'A. HTT General'!B161" display="'A. HTT General'!B161"/>
    <hyperlink ref="C284" location="'A. HTT General'!B135" display="'A. HTT General'!B135"/>
    <hyperlink ref="C285" location="'C. HTT Harmonised Glossary'!B17" display="'C. HTT Harmonised Glossary'!B17"/>
    <hyperlink ref="C286" location="'A. HTT General'!B65" display="'A. HTT General'!B65"/>
    <hyperlink ref="C287" location="'A. HTT General'!B87" display="'A. HTT General'!B87"/>
    <hyperlink ref="C288" location="'B1. HTT Mortgage Assets'!B160" display="'B1. HTT Mortgage Assets'!B160"/>
    <hyperlink ref="C30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82" location="'A. HTT General'!B109" display="'A. HTT General'!B109"/>
    <hyperlink ref="D280" location="'B1. HTT Mortgage Assets'!B266" display="'B1. HTT Mortgage Assets'!B266"/>
    <hyperlink ref="C280" location="'B1. HTT Mortgage Assets'!B166" display="'B1. HTT Mortgage Assets'!B166"/>
    <hyperlink ref="C281" location="'B1. HTT Mortgage Assets'!B130" display="'B1. HTT Mortgage Assets'!B130"/>
    <hyperlink ref="D28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4" display="UCITS Compliance"/>
    <hyperlink ref="B28" r:id="rId5" display="CRR Compliance"/>
    <hyperlink ref="B29" r:id="rId6"/>
    <hyperlink ref="C217" r:id="rId7" location="tab-002"/>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K327"/>
  <sheetViews>
    <sheetView zoomScaleNormal="100" zoomScaleSheetLayoutView="80" zoomScalePageLayoutView="80" workbookViewId="0">
      <selection activeCell="C46" sqref="C46"/>
    </sheetView>
  </sheetViews>
  <sheetFormatPr defaultColWidth="8.88671875" defaultRowHeight="14.4" outlineLevelRow="1" x14ac:dyDescent="0.3"/>
  <cols>
    <col min="1" max="1" width="13.88671875" style="89" customWidth="1" collapsed="1"/>
    <col min="2" max="2" width="60.88671875" style="89" customWidth="1" collapsed="1"/>
    <col min="3" max="4" width="21" style="89" customWidth="1" collapsed="1"/>
    <col min="5" max="5" width="13.44140625" style="89" customWidth="1" collapsed="1"/>
    <col min="6" max="6" width="21" style="89" customWidth="1" collapsed="1"/>
    <col min="7" max="7" width="21" style="51" customWidth="1" collapsed="1"/>
    <col min="8" max="8" width="16.88671875" style="50" customWidth="1"/>
    <col min="9" max="9" width="11.6640625" style="50" customWidth="1"/>
    <col min="10" max="11" width="8.88671875" style="50"/>
    <col min="12" max="16384" width="8.88671875" style="50" collapsed="1"/>
  </cols>
  <sheetData>
    <row r="1" spans="1:7" ht="31.5" customHeight="1" x14ac:dyDescent="0.3">
      <c r="A1" s="19" t="s">
        <v>247</v>
      </c>
      <c r="B1" s="19"/>
      <c r="C1" s="51"/>
      <c r="D1" s="51"/>
      <c r="E1" s="51"/>
      <c r="F1" s="51"/>
    </row>
    <row r="2" spans="1:7" ht="15.75" customHeight="1" thickBot="1" x14ac:dyDescent="0.35">
      <c r="A2" s="51"/>
      <c r="B2" s="51"/>
      <c r="C2" s="51"/>
      <c r="D2" s="51"/>
      <c r="E2" s="51"/>
      <c r="F2" s="51"/>
    </row>
    <row r="3" spans="1:7" ht="19.5" customHeight="1" thickBot="1" x14ac:dyDescent="0.35">
      <c r="A3" s="43"/>
      <c r="B3" s="42" t="s">
        <v>128</v>
      </c>
      <c r="C3" s="92" t="s">
        <v>1036</v>
      </c>
      <c r="D3" s="43"/>
      <c r="E3" s="43"/>
      <c r="F3" s="43"/>
      <c r="G3" s="43"/>
    </row>
    <row r="4" spans="1:7" ht="15" thickBot="1" x14ac:dyDescent="0.35"/>
    <row r="5" spans="1:7" ht="18.75" customHeight="1" x14ac:dyDescent="0.3">
      <c r="A5" s="60"/>
      <c r="B5" s="78" t="s">
        <v>248</v>
      </c>
      <c r="C5" s="60"/>
      <c r="E5" s="3"/>
      <c r="F5" s="3"/>
    </row>
    <row r="6" spans="1:7" ht="15" customHeight="1" x14ac:dyDescent="0.3">
      <c r="B6" s="73" t="s">
        <v>218</v>
      </c>
    </row>
    <row r="7" spans="1:7" ht="15" customHeight="1" x14ac:dyDescent="0.3">
      <c r="B7" s="74" t="s">
        <v>219</v>
      </c>
    </row>
    <row r="8" spans="1:7" ht="15.75" customHeight="1" thickBot="1" x14ac:dyDescent="0.35">
      <c r="B8" s="79" t="s">
        <v>220</v>
      </c>
    </row>
    <row r="9" spans="1:7" ht="15" customHeight="1" x14ac:dyDescent="0.3">
      <c r="B9" s="65"/>
    </row>
    <row r="10" spans="1:7" ht="37.5" customHeight="1" x14ac:dyDescent="0.3">
      <c r="A10" s="18" t="s">
        <v>217</v>
      </c>
      <c r="B10" s="18" t="s">
        <v>218</v>
      </c>
      <c r="C10" s="15"/>
      <c r="D10" s="15"/>
      <c r="E10" s="15"/>
      <c r="F10" s="15"/>
      <c r="G10" s="16"/>
    </row>
    <row r="11" spans="1:7" ht="15" customHeight="1" x14ac:dyDescent="0.3">
      <c r="A11" s="57"/>
      <c r="B11" s="59" t="s">
        <v>945</v>
      </c>
      <c r="C11" s="57" t="s">
        <v>82</v>
      </c>
      <c r="D11" s="57"/>
      <c r="E11" s="57"/>
      <c r="F11" s="58" t="s">
        <v>147</v>
      </c>
      <c r="G11" s="58"/>
    </row>
    <row r="12" spans="1:7" x14ac:dyDescent="0.3">
      <c r="A12" s="89" t="s">
        <v>671</v>
      </c>
      <c r="B12" s="89" t="s">
        <v>3</v>
      </c>
      <c r="C12" s="113">
        <v>4720661565.1499996</v>
      </c>
      <c r="D12" s="113"/>
      <c r="F12" s="46">
        <f>IF($C$15=0,"",IF(C12="[for completion]","",C12/$C$15))</f>
        <v>0.54944153896100234</v>
      </c>
      <c r="G12" s="46"/>
    </row>
    <row r="13" spans="1:7" x14ac:dyDescent="0.3">
      <c r="A13" s="89" t="s">
        <v>672</v>
      </c>
      <c r="B13" s="89" t="s">
        <v>4</v>
      </c>
      <c r="C13" s="113">
        <v>3871083380.23</v>
      </c>
      <c r="D13" s="113"/>
      <c r="F13" s="46">
        <f>IF($C$15=0,"",IF(C13="[for completion]","",C13/$C$15))</f>
        <v>0.45055846103899772</v>
      </c>
      <c r="G13" s="46"/>
    </row>
    <row r="14" spans="1:7" x14ac:dyDescent="0.3">
      <c r="A14" s="89" t="s">
        <v>673</v>
      </c>
      <c r="B14" s="89" t="s">
        <v>2</v>
      </c>
      <c r="C14" s="113">
        <v>0</v>
      </c>
      <c r="D14" s="113"/>
      <c r="F14" s="46">
        <f>IF($C$15=0,"",IF(C14="[for completion]","",C14/$C$15))</f>
        <v>0</v>
      </c>
      <c r="G14" s="46"/>
    </row>
    <row r="15" spans="1:7" ht="15" customHeight="1" x14ac:dyDescent="0.3">
      <c r="A15" s="89" t="s">
        <v>674</v>
      </c>
      <c r="B15" s="35" t="s">
        <v>1</v>
      </c>
      <c r="C15" s="113">
        <f>SUM(C12:C14)</f>
        <v>8591744945.3799992</v>
      </c>
      <c r="D15" s="113"/>
      <c r="F15" s="46">
        <f>SUM(F12:F14)</f>
        <v>1</v>
      </c>
      <c r="G15" s="46"/>
    </row>
    <row r="16" spans="1:7" ht="15" hidden="1" customHeight="1" outlineLevel="1" x14ac:dyDescent="0.3">
      <c r="A16" s="89" t="s">
        <v>675</v>
      </c>
      <c r="B16" s="66" t="s">
        <v>161</v>
      </c>
      <c r="C16" s="113"/>
      <c r="D16" s="113"/>
      <c r="F16" s="46" t="str">
        <f t="shared" ref="F16:F26" si="0">IF($C$15=0,"",IF(C16="","",C16/$C$15))</f>
        <v/>
      </c>
      <c r="G16" s="46"/>
    </row>
    <row r="17" spans="1:7" ht="15" hidden="1" customHeight="1" outlineLevel="1" x14ac:dyDescent="0.3">
      <c r="A17" s="89" t="s">
        <v>676</v>
      </c>
      <c r="B17" s="66" t="s">
        <v>158</v>
      </c>
      <c r="C17" s="113"/>
      <c r="D17" s="113"/>
      <c r="F17" s="46" t="str">
        <f t="shared" si="0"/>
        <v/>
      </c>
      <c r="G17" s="46"/>
    </row>
    <row r="18" spans="1:7" ht="15" hidden="1" customHeight="1" outlineLevel="1" x14ac:dyDescent="0.3">
      <c r="A18" s="89" t="s">
        <v>677</v>
      </c>
      <c r="B18" s="66" t="s">
        <v>154</v>
      </c>
      <c r="C18" s="113"/>
      <c r="D18" s="113"/>
      <c r="F18" s="46" t="str">
        <f t="shared" si="0"/>
        <v/>
      </c>
      <c r="G18" s="46"/>
    </row>
    <row r="19" spans="1:7" ht="15" hidden="1" customHeight="1" outlineLevel="1" x14ac:dyDescent="0.3">
      <c r="A19" s="89" t="s">
        <v>678</v>
      </c>
      <c r="B19" s="66" t="s">
        <v>154</v>
      </c>
      <c r="C19" s="113"/>
      <c r="D19" s="113"/>
      <c r="F19" s="46" t="str">
        <f t="shared" si="0"/>
        <v/>
      </c>
      <c r="G19" s="46"/>
    </row>
    <row r="20" spans="1:7" ht="15" hidden="1" customHeight="1" outlineLevel="1" x14ac:dyDescent="0.3">
      <c r="A20" s="89" t="s">
        <v>679</v>
      </c>
      <c r="B20" s="66" t="s">
        <v>154</v>
      </c>
      <c r="C20" s="113"/>
      <c r="D20" s="113"/>
      <c r="F20" s="46" t="str">
        <f t="shared" si="0"/>
        <v/>
      </c>
      <c r="G20" s="46"/>
    </row>
    <row r="21" spans="1:7" ht="15" hidden="1" customHeight="1" outlineLevel="1" x14ac:dyDescent="0.3">
      <c r="A21" s="89" t="s">
        <v>680</v>
      </c>
      <c r="B21" s="66" t="s">
        <v>154</v>
      </c>
      <c r="C21" s="113"/>
      <c r="D21" s="113"/>
      <c r="F21" s="46" t="str">
        <f t="shared" si="0"/>
        <v/>
      </c>
      <c r="G21" s="46"/>
    </row>
    <row r="22" spans="1:7" ht="15" hidden="1" customHeight="1" outlineLevel="1" x14ac:dyDescent="0.3">
      <c r="A22" s="89" t="s">
        <v>681</v>
      </c>
      <c r="B22" s="66" t="s">
        <v>154</v>
      </c>
      <c r="C22" s="113"/>
      <c r="D22" s="113"/>
      <c r="F22" s="46" t="str">
        <f t="shared" si="0"/>
        <v/>
      </c>
      <c r="G22" s="46"/>
    </row>
    <row r="23" spans="1:7" ht="15" hidden="1" customHeight="1" outlineLevel="1" x14ac:dyDescent="0.3">
      <c r="A23" s="89" t="s">
        <v>682</v>
      </c>
      <c r="B23" s="66" t="s">
        <v>154</v>
      </c>
      <c r="C23" s="113"/>
      <c r="D23" s="113"/>
      <c r="F23" s="46" t="str">
        <f t="shared" si="0"/>
        <v/>
      </c>
      <c r="G23" s="46"/>
    </row>
    <row r="24" spans="1:7" ht="15" hidden="1" customHeight="1" outlineLevel="1" x14ac:dyDescent="0.3">
      <c r="A24" s="89" t="s">
        <v>683</v>
      </c>
      <c r="B24" s="66" t="s">
        <v>154</v>
      </c>
      <c r="C24" s="113"/>
      <c r="D24" s="113"/>
      <c r="F24" s="46" t="str">
        <f t="shared" si="0"/>
        <v/>
      </c>
      <c r="G24" s="46"/>
    </row>
    <row r="25" spans="1:7" ht="15" hidden="1" customHeight="1" outlineLevel="1" x14ac:dyDescent="0.3">
      <c r="A25" s="89" t="s">
        <v>684</v>
      </c>
      <c r="B25" s="66" t="s">
        <v>154</v>
      </c>
      <c r="C25" s="113"/>
      <c r="D25" s="113"/>
      <c r="F25" s="46" t="str">
        <f t="shared" si="0"/>
        <v/>
      </c>
      <c r="G25" s="46"/>
    </row>
    <row r="26" spans="1:7" ht="15" hidden="1" customHeight="1" outlineLevel="1" x14ac:dyDescent="0.3">
      <c r="A26" s="89" t="s">
        <v>685</v>
      </c>
      <c r="B26" s="66" t="s">
        <v>154</v>
      </c>
      <c r="C26" s="113"/>
      <c r="D26" s="113"/>
      <c r="E26" s="50"/>
      <c r="F26" s="46" t="str">
        <f t="shared" si="0"/>
        <v/>
      </c>
      <c r="G26" s="46"/>
    </row>
    <row r="27" spans="1:7" ht="15" customHeight="1" collapsed="1" x14ac:dyDescent="0.3">
      <c r="A27" s="57"/>
      <c r="B27" s="59" t="s">
        <v>946</v>
      </c>
      <c r="C27" s="57" t="s">
        <v>141</v>
      </c>
      <c r="D27" s="57" t="s">
        <v>142</v>
      </c>
      <c r="E27" s="45"/>
      <c r="F27" s="57" t="s">
        <v>148</v>
      </c>
      <c r="G27" s="58"/>
    </row>
    <row r="28" spans="1:7" x14ac:dyDescent="0.3">
      <c r="A28" s="89" t="s">
        <v>686</v>
      </c>
      <c r="B28" s="89" t="s">
        <v>205</v>
      </c>
      <c r="C28" s="89">
        <v>18495</v>
      </c>
      <c r="D28" s="89">
        <v>307</v>
      </c>
      <c r="F28" s="89">
        <v>18802</v>
      </c>
    </row>
    <row r="29" spans="1:7" hidden="1" outlineLevel="1" x14ac:dyDescent="0.3">
      <c r="A29" s="89" t="s">
        <v>687</v>
      </c>
      <c r="B29" s="90" t="s">
        <v>191</v>
      </c>
      <c r="C29" s="89">
        <v>28675</v>
      </c>
      <c r="D29" s="89">
        <v>237</v>
      </c>
      <c r="F29" s="89">
        <f>SUM(C29:D29)</f>
        <v>28912</v>
      </c>
    </row>
    <row r="30" spans="1:7" ht="15" hidden="1" customHeight="1" outlineLevel="1" x14ac:dyDescent="0.3">
      <c r="A30" s="89" t="s">
        <v>688</v>
      </c>
      <c r="B30" s="90" t="s">
        <v>192</v>
      </c>
    </row>
    <row r="31" spans="1:7" ht="15" hidden="1" customHeight="1" outlineLevel="1" x14ac:dyDescent="0.3">
      <c r="A31" s="89" t="s">
        <v>689</v>
      </c>
      <c r="B31" s="90"/>
    </row>
    <row r="32" spans="1:7" ht="15" hidden="1" customHeight="1" outlineLevel="1" x14ac:dyDescent="0.3">
      <c r="A32" s="89" t="s">
        <v>690</v>
      </c>
      <c r="B32" s="90"/>
    </row>
    <row r="33" spans="1:7" ht="15" hidden="1" customHeight="1" outlineLevel="1" x14ac:dyDescent="0.3">
      <c r="A33" s="89" t="s">
        <v>691</v>
      </c>
      <c r="B33" s="90"/>
    </row>
    <row r="34" spans="1:7" ht="15" hidden="1" customHeight="1" outlineLevel="1" x14ac:dyDescent="0.3">
      <c r="A34" s="89" t="s">
        <v>692</v>
      </c>
      <c r="B34" s="90"/>
    </row>
    <row r="35" spans="1:7" ht="15" customHeight="1" collapsed="1" x14ac:dyDescent="0.3">
      <c r="A35" s="57"/>
      <c r="B35" s="59" t="s">
        <v>947</v>
      </c>
      <c r="C35" s="57" t="s">
        <v>143</v>
      </c>
      <c r="D35" s="57" t="s">
        <v>144</v>
      </c>
      <c r="E35" s="45"/>
      <c r="F35" s="58" t="s">
        <v>147</v>
      </c>
      <c r="G35" s="58"/>
    </row>
    <row r="36" spans="1:7" x14ac:dyDescent="0.3">
      <c r="A36" s="89" t="s">
        <v>693</v>
      </c>
      <c r="B36" s="89" t="s">
        <v>199</v>
      </c>
      <c r="C36" s="46">
        <f>23889570.2/C12</f>
        <v>5.0606403086303235E-3</v>
      </c>
      <c r="D36" s="46">
        <f>831486419.48/C13</f>
        <v>0.21479424176872092</v>
      </c>
      <c r="F36" s="46">
        <f>831486419.48/(C12+C13+C14)</f>
        <v>9.6777363011353298E-2</v>
      </c>
    </row>
    <row r="37" spans="1:7" ht="15" hidden="1" customHeight="1" outlineLevel="1" x14ac:dyDescent="0.3">
      <c r="A37" s="89" t="s">
        <v>694</v>
      </c>
      <c r="C37" s="46"/>
      <c r="D37" s="46"/>
    </row>
    <row r="38" spans="1:7" ht="15" hidden="1" customHeight="1" outlineLevel="1" x14ac:dyDescent="0.3">
      <c r="A38" s="89" t="s">
        <v>695</v>
      </c>
      <c r="C38" s="46"/>
      <c r="D38" s="46"/>
    </row>
    <row r="39" spans="1:7" ht="15" hidden="1" customHeight="1" outlineLevel="1" x14ac:dyDescent="0.3">
      <c r="A39" s="89" t="s">
        <v>696</v>
      </c>
      <c r="C39" s="46"/>
      <c r="D39" s="46"/>
    </row>
    <row r="40" spans="1:7" ht="15" hidden="1" customHeight="1" outlineLevel="1" x14ac:dyDescent="0.3">
      <c r="A40" s="89" t="s">
        <v>697</v>
      </c>
      <c r="C40" s="46"/>
      <c r="D40" s="46"/>
    </row>
    <row r="41" spans="1:7" ht="15" hidden="1" customHeight="1" outlineLevel="1" x14ac:dyDescent="0.3">
      <c r="A41" s="89" t="s">
        <v>698</v>
      </c>
      <c r="C41" s="46"/>
      <c r="D41" s="46"/>
    </row>
    <row r="42" spans="1:7" ht="15" hidden="1" customHeight="1" outlineLevel="1" x14ac:dyDescent="0.3">
      <c r="A42" s="89" t="s">
        <v>699</v>
      </c>
      <c r="C42" s="46"/>
      <c r="D42" s="46"/>
    </row>
    <row r="43" spans="1:7" ht="15" customHeight="1" collapsed="1" x14ac:dyDescent="0.3">
      <c r="A43" s="57"/>
      <c r="B43" s="59" t="s">
        <v>948</v>
      </c>
      <c r="C43" s="57" t="s">
        <v>143</v>
      </c>
      <c r="D43" s="57" t="s">
        <v>144</v>
      </c>
      <c r="E43" s="45"/>
      <c r="F43" s="58" t="s">
        <v>147</v>
      </c>
      <c r="G43" s="58"/>
    </row>
    <row r="44" spans="1:7" ht="15" customHeight="1" x14ac:dyDescent="0.3">
      <c r="A44" s="89" t="s">
        <v>700</v>
      </c>
      <c r="B44" s="69" t="s">
        <v>90</v>
      </c>
      <c r="C44" s="46">
        <f>SUM(C45:C72)</f>
        <v>1</v>
      </c>
      <c r="D44" s="46">
        <f>SUM(D45:D72)</f>
        <v>1</v>
      </c>
      <c r="F44" s="46">
        <f>SUM(F45:F72)</f>
        <v>1</v>
      </c>
      <c r="G44" s="89"/>
    </row>
    <row r="45" spans="1:7" ht="15" customHeight="1" x14ac:dyDescent="0.3">
      <c r="A45" s="89" t="s">
        <v>701</v>
      </c>
      <c r="B45" s="89" t="s">
        <v>103</v>
      </c>
      <c r="C45" s="46">
        <v>0</v>
      </c>
      <c r="D45" s="46">
        <v>0</v>
      </c>
      <c r="F45" s="46">
        <v>0</v>
      </c>
      <c r="G45" s="89"/>
    </row>
    <row r="46" spans="1:7" ht="15" customHeight="1" x14ac:dyDescent="0.3">
      <c r="A46" s="89" t="s">
        <v>702</v>
      </c>
      <c r="B46" s="89" t="s">
        <v>91</v>
      </c>
      <c r="C46" s="46">
        <v>0</v>
      </c>
      <c r="D46" s="46">
        <v>0</v>
      </c>
      <c r="F46" s="46">
        <v>0</v>
      </c>
      <c r="G46" s="89"/>
    </row>
    <row r="47" spans="1:7" ht="15" customHeight="1" x14ac:dyDescent="0.3">
      <c r="A47" s="89" t="s">
        <v>703</v>
      </c>
      <c r="B47" s="89" t="s">
        <v>92</v>
      </c>
      <c r="C47" s="46">
        <v>0</v>
      </c>
      <c r="D47" s="46">
        <v>0</v>
      </c>
      <c r="F47" s="46">
        <v>0</v>
      </c>
      <c r="G47" s="89"/>
    </row>
    <row r="48" spans="1:7" ht="15" customHeight="1" x14ac:dyDescent="0.3">
      <c r="A48" s="89" t="s">
        <v>704</v>
      </c>
      <c r="B48" s="89" t="s">
        <v>254</v>
      </c>
      <c r="C48" s="46">
        <v>0</v>
      </c>
      <c r="D48" s="46">
        <v>0</v>
      </c>
      <c r="F48" s="46">
        <v>0</v>
      </c>
      <c r="G48" s="89"/>
    </row>
    <row r="49" spans="1:7" ht="15" customHeight="1" x14ac:dyDescent="0.3">
      <c r="A49" s="89" t="s">
        <v>705</v>
      </c>
      <c r="B49" s="89" t="s">
        <v>113</v>
      </c>
      <c r="C49" s="46">
        <v>0</v>
      </c>
      <c r="D49" s="46">
        <v>0</v>
      </c>
      <c r="F49" s="46">
        <v>0</v>
      </c>
      <c r="G49" s="89"/>
    </row>
    <row r="50" spans="1:7" ht="15" customHeight="1" x14ac:dyDescent="0.3">
      <c r="A50" s="89" t="s">
        <v>706</v>
      </c>
      <c r="B50" s="89" t="s">
        <v>110</v>
      </c>
      <c r="C50" s="46">
        <v>0</v>
      </c>
      <c r="D50" s="46">
        <v>0</v>
      </c>
      <c r="F50" s="46">
        <v>0</v>
      </c>
      <c r="G50" s="89"/>
    </row>
    <row r="51" spans="1:7" ht="15" customHeight="1" x14ac:dyDescent="0.3">
      <c r="A51" s="89" t="s">
        <v>707</v>
      </c>
      <c r="B51" s="89" t="s">
        <v>93</v>
      </c>
      <c r="C51" s="46">
        <v>0</v>
      </c>
      <c r="D51" s="46">
        <v>0</v>
      </c>
      <c r="F51" s="46">
        <v>0</v>
      </c>
      <c r="G51" s="89"/>
    </row>
    <row r="52" spans="1:7" ht="15" customHeight="1" x14ac:dyDescent="0.3">
      <c r="A52" s="89" t="s">
        <v>708</v>
      </c>
      <c r="B52" s="89" t="s">
        <v>94</v>
      </c>
      <c r="C52" s="46">
        <v>0</v>
      </c>
      <c r="D52" s="46">
        <v>0</v>
      </c>
      <c r="F52" s="46">
        <v>0</v>
      </c>
      <c r="G52" s="89"/>
    </row>
    <row r="53" spans="1:7" ht="15" customHeight="1" x14ac:dyDescent="0.3">
      <c r="A53" s="89" t="s">
        <v>709</v>
      </c>
      <c r="B53" s="89" t="s">
        <v>95</v>
      </c>
      <c r="C53" s="46">
        <v>0</v>
      </c>
      <c r="D53" s="46">
        <v>0</v>
      </c>
      <c r="F53" s="46">
        <v>0</v>
      </c>
      <c r="G53" s="89"/>
    </row>
    <row r="54" spans="1:7" ht="15" customHeight="1" x14ac:dyDescent="0.3">
      <c r="A54" s="89" t="s">
        <v>710</v>
      </c>
      <c r="B54" s="89" t="s">
        <v>0</v>
      </c>
      <c r="C54" s="46">
        <v>0</v>
      </c>
      <c r="D54" s="46">
        <v>0</v>
      </c>
      <c r="F54" s="46">
        <v>0</v>
      </c>
      <c r="G54" s="89"/>
    </row>
    <row r="55" spans="1:7" ht="15" customHeight="1" x14ac:dyDescent="0.3">
      <c r="A55" s="89" t="s">
        <v>711</v>
      </c>
      <c r="B55" s="89" t="s">
        <v>14</v>
      </c>
      <c r="C55" s="46">
        <v>0</v>
      </c>
      <c r="D55" s="46">
        <v>0</v>
      </c>
      <c r="F55" s="46">
        <v>0</v>
      </c>
      <c r="G55" s="89"/>
    </row>
    <row r="56" spans="1:7" ht="15" customHeight="1" x14ac:dyDescent="0.3">
      <c r="A56" s="89" t="s">
        <v>712</v>
      </c>
      <c r="B56" s="89" t="s">
        <v>96</v>
      </c>
      <c r="C56" s="46">
        <v>0</v>
      </c>
      <c r="D56" s="46">
        <v>0</v>
      </c>
      <c r="F56" s="46">
        <v>0</v>
      </c>
      <c r="G56" s="89"/>
    </row>
    <row r="57" spans="1:7" ht="15" customHeight="1" x14ac:dyDescent="0.3">
      <c r="A57" s="89" t="s">
        <v>713</v>
      </c>
      <c r="B57" s="89" t="s">
        <v>257</v>
      </c>
      <c r="C57" s="46">
        <v>0</v>
      </c>
      <c r="D57" s="46">
        <v>0</v>
      </c>
      <c r="F57" s="46">
        <v>0</v>
      </c>
      <c r="G57" s="89"/>
    </row>
    <row r="58" spans="1:7" ht="15" customHeight="1" x14ac:dyDescent="0.3">
      <c r="A58" s="89" t="s">
        <v>714</v>
      </c>
      <c r="B58" s="89" t="s">
        <v>111</v>
      </c>
      <c r="C58" s="46">
        <v>0</v>
      </c>
      <c r="D58" s="46">
        <v>0</v>
      </c>
      <c r="F58" s="46">
        <v>0</v>
      </c>
      <c r="G58" s="89"/>
    </row>
    <row r="59" spans="1:7" ht="15" customHeight="1" x14ac:dyDescent="0.3">
      <c r="A59" s="89" t="s">
        <v>715</v>
      </c>
      <c r="B59" s="89" t="s">
        <v>97</v>
      </c>
      <c r="C59" s="46">
        <v>0</v>
      </c>
      <c r="D59" s="46">
        <v>0</v>
      </c>
      <c r="F59" s="46">
        <v>0</v>
      </c>
      <c r="G59" s="89"/>
    </row>
    <row r="60" spans="1:7" ht="15" customHeight="1" x14ac:dyDescent="0.3">
      <c r="A60" s="89" t="s">
        <v>716</v>
      </c>
      <c r="B60" s="89" t="s">
        <v>98</v>
      </c>
      <c r="C60" s="46">
        <v>0</v>
      </c>
      <c r="D60" s="46">
        <v>0</v>
      </c>
      <c r="F60" s="46">
        <v>0</v>
      </c>
      <c r="G60" s="89"/>
    </row>
    <row r="61" spans="1:7" ht="15" customHeight="1" x14ac:dyDescent="0.3">
      <c r="A61" s="89" t="s">
        <v>717</v>
      </c>
      <c r="B61" s="89" t="s">
        <v>99</v>
      </c>
      <c r="C61" s="46">
        <v>0</v>
      </c>
      <c r="D61" s="46">
        <v>0</v>
      </c>
      <c r="F61" s="46">
        <v>0</v>
      </c>
      <c r="G61" s="89"/>
    </row>
    <row r="62" spans="1:7" ht="15" customHeight="1" x14ac:dyDescent="0.3">
      <c r="A62" s="89" t="s">
        <v>718</v>
      </c>
      <c r="B62" s="89" t="s">
        <v>100</v>
      </c>
      <c r="C62" s="46">
        <v>0</v>
      </c>
      <c r="D62" s="46">
        <v>0</v>
      </c>
      <c r="F62" s="46">
        <v>0</v>
      </c>
      <c r="G62" s="89"/>
    </row>
    <row r="63" spans="1:7" ht="15" customHeight="1" x14ac:dyDescent="0.3">
      <c r="A63" s="89" t="s">
        <v>719</v>
      </c>
      <c r="B63" s="89" t="s">
        <v>101</v>
      </c>
      <c r="C63" s="46">
        <v>0</v>
      </c>
      <c r="D63" s="46">
        <v>0</v>
      </c>
      <c r="F63" s="46">
        <v>0</v>
      </c>
      <c r="G63" s="89"/>
    </row>
    <row r="64" spans="1:7" ht="15" customHeight="1" x14ac:dyDescent="0.3">
      <c r="A64" s="89" t="s">
        <v>720</v>
      </c>
      <c r="B64" s="89" t="s">
        <v>102</v>
      </c>
      <c r="C64" s="46">
        <v>0</v>
      </c>
      <c r="D64" s="46">
        <v>0</v>
      </c>
      <c r="F64" s="46">
        <v>0</v>
      </c>
      <c r="G64" s="89"/>
    </row>
    <row r="65" spans="1:7" ht="15" customHeight="1" x14ac:dyDescent="0.3">
      <c r="A65" s="89" t="s">
        <v>721</v>
      </c>
      <c r="B65" s="89" t="s">
        <v>104</v>
      </c>
      <c r="C65" s="46">
        <v>1</v>
      </c>
      <c r="D65" s="46">
        <v>1</v>
      </c>
      <c r="F65" s="46">
        <v>1</v>
      </c>
      <c r="G65" s="89"/>
    </row>
    <row r="66" spans="1:7" ht="15" customHeight="1" x14ac:dyDescent="0.3">
      <c r="A66" s="89" t="s">
        <v>722</v>
      </c>
      <c r="B66" s="89" t="s">
        <v>105</v>
      </c>
      <c r="C66" s="46">
        <v>0</v>
      </c>
      <c r="D66" s="46">
        <v>0</v>
      </c>
      <c r="F66" s="46">
        <v>0</v>
      </c>
      <c r="G66" s="89"/>
    </row>
    <row r="67" spans="1:7" ht="15" customHeight="1" x14ac:dyDescent="0.3">
      <c r="A67" s="89" t="s">
        <v>723</v>
      </c>
      <c r="B67" s="89" t="s">
        <v>106</v>
      </c>
      <c r="C67" s="46">
        <v>0</v>
      </c>
      <c r="D67" s="46">
        <v>0</v>
      </c>
      <c r="F67" s="46">
        <v>0</v>
      </c>
      <c r="G67" s="89"/>
    </row>
    <row r="68" spans="1:7" ht="15" customHeight="1" x14ac:dyDescent="0.3">
      <c r="A68" s="89" t="s">
        <v>724</v>
      </c>
      <c r="B68" s="89" t="s">
        <v>108</v>
      </c>
      <c r="C68" s="46">
        <v>0</v>
      </c>
      <c r="D68" s="46">
        <v>0</v>
      </c>
      <c r="F68" s="46">
        <v>0</v>
      </c>
      <c r="G68" s="89"/>
    </row>
    <row r="69" spans="1:7" ht="15" customHeight="1" x14ac:dyDescent="0.3">
      <c r="A69" s="89" t="s">
        <v>725</v>
      </c>
      <c r="B69" s="89" t="s">
        <v>109</v>
      </c>
      <c r="C69" s="46">
        <v>0</v>
      </c>
      <c r="D69" s="46">
        <v>0</v>
      </c>
      <c r="F69" s="46">
        <v>0</v>
      </c>
      <c r="G69" s="89"/>
    </row>
    <row r="70" spans="1:7" ht="15" customHeight="1" x14ac:dyDescent="0.3">
      <c r="A70" s="89" t="s">
        <v>726</v>
      </c>
      <c r="B70" s="89" t="s">
        <v>15</v>
      </c>
      <c r="C70" s="46">
        <v>0</v>
      </c>
      <c r="D70" s="46">
        <v>0</v>
      </c>
      <c r="F70" s="46">
        <v>0</v>
      </c>
      <c r="G70" s="89"/>
    </row>
    <row r="71" spans="1:7" ht="15" customHeight="1" x14ac:dyDescent="0.3">
      <c r="A71" s="89" t="s">
        <v>727</v>
      </c>
      <c r="B71" s="89" t="s">
        <v>107</v>
      </c>
      <c r="C71" s="46">
        <v>0</v>
      </c>
      <c r="D71" s="46">
        <v>0</v>
      </c>
      <c r="F71" s="46">
        <v>0</v>
      </c>
      <c r="G71" s="89"/>
    </row>
    <row r="72" spans="1:7" ht="15" customHeight="1" x14ac:dyDescent="0.3">
      <c r="A72" s="89" t="s">
        <v>728</v>
      </c>
      <c r="B72" s="89" t="s">
        <v>112</v>
      </c>
      <c r="C72" s="46">
        <v>0</v>
      </c>
      <c r="D72" s="46">
        <v>0</v>
      </c>
      <c r="F72" s="46">
        <v>0</v>
      </c>
      <c r="G72" s="89"/>
    </row>
    <row r="73" spans="1:7" ht="15" customHeight="1" x14ac:dyDescent="0.3">
      <c r="A73" s="89" t="s">
        <v>729</v>
      </c>
      <c r="B73" s="69" t="s">
        <v>114</v>
      </c>
      <c r="C73" s="118">
        <f>SUM(C74:C76)</f>
        <v>0</v>
      </c>
      <c r="D73" s="118">
        <f>SUM(D74:D76)</f>
        <v>0</v>
      </c>
      <c r="E73" s="69"/>
      <c r="F73" s="118">
        <f>SUM(F74:F76)</f>
        <v>0</v>
      </c>
      <c r="G73" s="89"/>
    </row>
    <row r="74" spans="1:7" ht="15" customHeight="1" x14ac:dyDescent="0.3">
      <c r="A74" s="89" t="s">
        <v>730</v>
      </c>
      <c r="B74" s="89" t="s">
        <v>115</v>
      </c>
      <c r="C74" s="46">
        <v>0</v>
      </c>
      <c r="D74" s="46">
        <v>0</v>
      </c>
      <c r="F74" s="46">
        <v>0</v>
      </c>
      <c r="G74" s="89"/>
    </row>
    <row r="75" spans="1:7" ht="15" customHeight="1" x14ac:dyDescent="0.3">
      <c r="A75" s="89" t="s">
        <v>731</v>
      </c>
      <c r="B75" s="89" t="s">
        <v>116</v>
      </c>
      <c r="C75" s="46">
        <v>0</v>
      </c>
      <c r="D75" s="46">
        <v>0</v>
      </c>
      <c r="F75" s="46">
        <v>0</v>
      </c>
      <c r="G75" s="89"/>
    </row>
    <row r="76" spans="1:7" ht="15" customHeight="1" x14ac:dyDescent="0.3">
      <c r="A76" s="89" t="s">
        <v>732</v>
      </c>
      <c r="B76" s="89" t="s">
        <v>117</v>
      </c>
      <c r="C76" s="46">
        <v>0</v>
      </c>
      <c r="D76" s="46">
        <v>0</v>
      </c>
      <c r="F76" s="46">
        <v>0</v>
      </c>
      <c r="G76" s="89"/>
    </row>
    <row r="77" spans="1:7" ht="15" customHeight="1" x14ac:dyDescent="0.3">
      <c r="A77" s="89" t="s">
        <v>733</v>
      </c>
      <c r="B77" s="69" t="s">
        <v>2</v>
      </c>
      <c r="C77" s="46">
        <f>SUM(C78:C87)</f>
        <v>0</v>
      </c>
      <c r="D77" s="46">
        <f>SUM(D78:D87)</f>
        <v>0</v>
      </c>
      <c r="F77" s="46">
        <f>SUM(F78:F87)</f>
        <v>0</v>
      </c>
      <c r="G77" s="89"/>
    </row>
    <row r="78" spans="1:7" ht="15" customHeight="1" x14ac:dyDescent="0.3">
      <c r="A78" s="89" t="s">
        <v>734</v>
      </c>
      <c r="B78" s="85" t="s">
        <v>118</v>
      </c>
      <c r="C78" s="46">
        <v>0</v>
      </c>
      <c r="D78" s="46">
        <v>0</v>
      </c>
      <c r="F78" s="46">
        <v>0</v>
      </c>
      <c r="G78" s="89"/>
    </row>
    <row r="79" spans="1:7" ht="15" customHeight="1" x14ac:dyDescent="0.3">
      <c r="A79" s="89" t="s">
        <v>735</v>
      </c>
      <c r="B79" s="85" t="s">
        <v>119</v>
      </c>
      <c r="C79" s="46">
        <v>0</v>
      </c>
      <c r="D79" s="46">
        <v>0</v>
      </c>
      <c r="F79" s="46">
        <v>0</v>
      </c>
      <c r="G79" s="89"/>
    </row>
    <row r="80" spans="1:7" ht="15" customHeight="1" x14ac:dyDescent="0.3">
      <c r="A80" s="89" t="s">
        <v>736</v>
      </c>
      <c r="B80" s="85" t="s">
        <v>140</v>
      </c>
      <c r="C80" s="46">
        <v>0</v>
      </c>
      <c r="D80" s="46">
        <v>0</v>
      </c>
      <c r="F80" s="46">
        <v>0</v>
      </c>
      <c r="G80" s="89"/>
    </row>
    <row r="81" spans="1:7" ht="15" customHeight="1" x14ac:dyDescent="0.3">
      <c r="A81" s="89" t="s">
        <v>737</v>
      </c>
      <c r="B81" s="85" t="s">
        <v>120</v>
      </c>
      <c r="C81" s="46">
        <v>0</v>
      </c>
      <c r="D81" s="46">
        <v>0</v>
      </c>
      <c r="F81" s="46">
        <v>0</v>
      </c>
      <c r="G81" s="89"/>
    </row>
    <row r="82" spans="1:7" ht="15" customHeight="1" x14ac:dyDescent="0.3">
      <c r="A82" s="89" t="s">
        <v>738</v>
      </c>
      <c r="B82" s="85" t="s">
        <v>121</v>
      </c>
      <c r="C82" s="46">
        <v>0</v>
      </c>
      <c r="D82" s="46">
        <v>0</v>
      </c>
      <c r="F82" s="46">
        <v>0</v>
      </c>
      <c r="G82" s="89"/>
    </row>
    <row r="83" spans="1:7" ht="15" customHeight="1" x14ac:dyDescent="0.3">
      <c r="A83" s="89" t="s">
        <v>739</v>
      </c>
      <c r="B83" s="85" t="s">
        <v>122</v>
      </c>
      <c r="C83" s="46">
        <v>0</v>
      </c>
      <c r="D83" s="46">
        <v>0</v>
      </c>
      <c r="F83" s="46">
        <v>0</v>
      </c>
      <c r="G83" s="89"/>
    </row>
    <row r="84" spans="1:7" ht="15" customHeight="1" x14ac:dyDescent="0.3">
      <c r="A84" s="89" t="s">
        <v>740</v>
      </c>
      <c r="B84" s="85" t="s">
        <v>123</v>
      </c>
      <c r="C84" s="46">
        <v>0</v>
      </c>
      <c r="D84" s="46">
        <v>0</v>
      </c>
      <c r="F84" s="46">
        <v>0</v>
      </c>
      <c r="G84" s="89"/>
    </row>
    <row r="85" spans="1:7" ht="15" customHeight="1" x14ac:dyDescent="0.3">
      <c r="A85" s="89" t="s">
        <v>741</v>
      </c>
      <c r="B85" s="85" t="s">
        <v>126</v>
      </c>
      <c r="C85" s="46">
        <v>0</v>
      </c>
      <c r="D85" s="46">
        <v>0</v>
      </c>
      <c r="F85" s="46">
        <v>0</v>
      </c>
      <c r="G85" s="89"/>
    </row>
    <row r="86" spans="1:7" ht="15" customHeight="1" x14ac:dyDescent="0.3">
      <c r="A86" s="89" t="s">
        <v>742</v>
      </c>
      <c r="B86" s="85" t="s">
        <v>124</v>
      </c>
      <c r="C86" s="46">
        <v>0</v>
      </c>
      <c r="D86" s="46">
        <v>0</v>
      </c>
      <c r="F86" s="46">
        <v>0</v>
      </c>
      <c r="G86" s="89"/>
    </row>
    <row r="87" spans="1:7" ht="15" customHeight="1" x14ac:dyDescent="0.3">
      <c r="A87" s="89" t="s">
        <v>743</v>
      </c>
      <c r="B87" s="85" t="s">
        <v>2</v>
      </c>
      <c r="C87" s="46">
        <v>0</v>
      </c>
      <c r="D87" s="46">
        <v>0</v>
      </c>
      <c r="F87" s="46">
        <v>0</v>
      </c>
      <c r="G87" s="89"/>
    </row>
    <row r="88" spans="1:7" ht="15" hidden="1" customHeight="1" outlineLevel="1" x14ac:dyDescent="0.3">
      <c r="A88" s="89" t="s">
        <v>1075</v>
      </c>
      <c r="B88" s="66" t="s">
        <v>154</v>
      </c>
      <c r="C88" s="46"/>
      <c r="D88" s="46"/>
      <c r="F88" s="46"/>
      <c r="G88" s="89"/>
    </row>
    <row r="89" spans="1:7" ht="15" hidden="1" customHeight="1" outlineLevel="1" x14ac:dyDescent="0.3">
      <c r="A89" s="89" t="s">
        <v>1076</v>
      </c>
      <c r="B89" s="66" t="s">
        <v>154</v>
      </c>
      <c r="C89" s="46"/>
      <c r="D89" s="46"/>
      <c r="F89" s="46"/>
      <c r="G89" s="89"/>
    </row>
    <row r="90" spans="1:7" ht="15" hidden="1" customHeight="1" outlineLevel="1" x14ac:dyDescent="0.3">
      <c r="A90" s="89" t="s">
        <v>1077</v>
      </c>
      <c r="B90" s="66" t="s">
        <v>154</v>
      </c>
      <c r="C90" s="46"/>
      <c r="D90" s="46"/>
      <c r="F90" s="46"/>
      <c r="G90" s="89"/>
    </row>
    <row r="91" spans="1:7" ht="15" hidden="1" customHeight="1" outlineLevel="1" x14ac:dyDescent="0.3">
      <c r="A91" s="89" t="s">
        <v>1078</v>
      </c>
      <c r="B91" s="66" t="s">
        <v>154</v>
      </c>
      <c r="C91" s="46"/>
      <c r="D91" s="46"/>
      <c r="F91" s="46"/>
      <c r="G91" s="89"/>
    </row>
    <row r="92" spans="1:7" ht="15" hidden="1" customHeight="1" outlineLevel="1" x14ac:dyDescent="0.3">
      <c r="A92" s="89" t="s">
        <v>1079</v>
      </c>
      <c r="B92" s="66" t="s">
        <v>154</v>
      </c>
      <c r="C92" s="46"/>
      <c r="D92" s="46"/>
      <c r="F92" s="46"/>
      <c r="G92" s="89"/>
    </row>
    <row r="93" spans="1:7" ht="15" hidden="1" customHeight="1" outlineLevel="1" x14ac:dyDescent="0.3">
      <c r="A93" s="89" t="s">
        <v>1080</v>
      </c>
      <c r="B93" s="66" t="s">
        <v>154</v>
      </c>
      <c r="C93" s="46"/>
      <c r="D93" s="46"/>
      <c r="F93" s="46"/>
      <c r="G93" s="89"/>
    </row>
    <row r="94" spans="1:7" ht="15" hidden="1" customHeight="1" outlineLevel="1" x14ac:dyDescent="0.3">
      <c r="A94" s="89" t="s">
        <v>1081</v>
      </c>
      <c r="B94" s="66" t="s">
        <v>154</v>
      </c>
      <c r="C94" s="46"/>
      <c r="D94" s="46"/>
      <c r="F94" s="46"/>
      <c r="G94" s="89"/>
    </row>
    <row r="95" spans="1:7" ht="15" hidden="1" customHeight="1" outlineLevel="1" x14ac:dyDescent="0.3">
      <c r="A95" s="89" t="s">
        <v>1082</v>
      </c>
      <c r="B95" s="66" t="s">
        <v>154</v>
      </c>
      <c r="C95" s="46"/>
      <c r="D95" s="46"/>
      <c r="F95" s="46"/>
      <c r="G95" s="89"/>
    </row>
    <row r="96" spans="1:7" ht="15" hidden="1" customHeight="1" outlineLevel="1" x14ac:dyDescent="0.3">
      <c r="A96" s="89" t="s">
        <v>1083</v>
      </c>
      <c r="B96" s="66" t="s">
        <v>154</v>
      </c>
      <c r="C96" s="46"/>
      <c r="D96" s="46"/>
      <c r="F96" s="46"/>
      <c r="G96" s="89"/>
    </row>
    <row r="97" spans="1:7" ht="15" hidden="1" customHeight="1" outlineLevel="1" x14ac:dyDescent="0.3">
      <c r="A97" s="89" t="s">
        <v>1084</v>
      </c>
      <c r="B97" s="66" t="s">
        <v>154</v>
      </c>
      <c r="C97" s="46"/>
      <c r="D97" s="46"/>
      <c r="F97" s="46"/>
      <c r="G97" s="89"/>
    </row>
    <row r="98" spans="1:7" ht="15" customHeight="1" collapsed="1" x14ac:dyDescent="0.3">
      <c r="A98" s="57"/>
      <c r="B98" s="59" t="s">
        <v>949</v>
      </c>
      <c r="C98" s="57" t="s">
        <v>143</v>
      </c>
      <c r="D98" s="57" t="s">
        <v>144</v>
      </c>
      <c r="E98" s="45"/>
      <c r="F98" s="58" t="s">
        <v>147</v>
      </c>
      <c r="G98" s="58"/>
    </row>
    <row r="99" spans="1:7" ht="15" customHeight="1" x14ac:dyDescent="0.3">
      <c r="A99" s="89" t="s">
        <v>744</v>
      </c>
      <c r="B99" s="120" t="s">
        <v>1009</v>
      </c>
      <c r="C99" s="46">
        <f>496217632.1/C12</f>
        <v>0.10511612096137052</v>
      </c>
      <c r="D99" s="46">
        <f>677918916.7/C13</f>
        <v>0.17512382196730714</v>
      </c>
      <c r="F99" s="46">
        <f t="shared" ref="F99:F114" si="1">(C99*$C$12+D99*$C$13)/$C$15</f>
        <v>0.13665868298748363</v>
      </c>
      <c r="G99" s="89"/>
    </row>
    <row r="100" spans="1:7" ht="15" customHeight="1" x14ac:dyDescent="0.3">
      <c r="A100" s="89" t="s">
        <v>745</v>
      </c>
      <c r="B100" s="120" t="s">
        <v>1010</v>
      </c>
      <c r="C100" s="46">
        <f>127589575.74/C12</f>
        <v>2.7027901487775011E-2</v>
      </c>
      <c r="D100" s="46">
        <f>7659627.9/C13</f>
        <v>1.9786780980018326E-3</v>
      </c>
      <c r="F100" s="46">
        <f t="shared" si="1"/>
        <v>1.5741761947056742E-2</v>
      </c>
      <c r="G100" s="89"/>
    </row>
    <row r="101" spans="1:7" ht="15" customHeight="1" x14ac:dyDescent="0.3">
      <c r="A101" s="89" t="s">
        <v>746</v>
      </c>
      <c r="B101" s="120" t="s">
        <v>1011</v>
      </c>
      <c r="C101" s="46">
        <f>99842180.42/C12</f>
        <v>2.1150039892094553E-2</v>
      </c>
      <c r="D101" s="46">
        <f>67044995.11/C13</f>
        <v>1.731943968254606E-2</v>
      </c>
      <c r="F101" s="46">
        <f t="shared" si="1"/>
        <v>1.9424130556824723E-2</v>
      </c>
      <c r="G101" s="89"/>
    </row>
    <row r="102" spans="1:7" ht="15" customHeight="1" x14ac:dyDescent="0.3">
      <c r="A102" s="89" t="s">
        <v>747</v>
      </c>
      <c r="B102" s="120" t="s">
        <v>1012</v>
      </c>
      <c r="C102" s="46">
        <f>39457721.67/C12</f>
        <v>8.3585152473742794E-3</v>
      </c>
      <c r="D102" s="46">
        <f>15736681.24/C13</f>
        <v>4.0651878800567216E-3</v>
      </c>
      <c r="F102" s="46">
        <f t="shared" si="1"/>
        <v>6.4241202760190689E-3</v>
      </c>
      <c r="G102" s="89"/>
    </row>
    <row r="103" spans="1:7" ht="15" customHeight="1" x14ac:dyDescent="0.3">
      <c r="A103" s="89" t="s">
        <v>748</v>
      </c>
      <c r="B103" s="120" t="s">
        <v>1013</v>
      </c>
      <c r="C103" s="46">
        <f>207109934.01/C12</f>
        <v>4.3873073964669836E-2</v>
      </c>
      <c r="D103" s="46">
        <f>105639324.47/C13</f>
        <v>2.7289343600685616E-2</v>
      </c>
      <c r="F103" s="46">
        <f t="shared" si="1"/>
        <v>3.6401133933587411E-2</v>
      </c>
      <c r="G103" s="89"/>
    </row>
    <row r="104" spans="1:7" ht="15" customHeight="1" x14ac:dyDescent="0.3">
      <c r="A104" s="89" t="s">
        <v>749</v>
      </c>
      <c r="B104" s="120" t="s">
        <v>1014</v>
      </c>
      <c r="C104" s="46">
        <f>486640890.35/C12</f>
        <v>0.10308743459658222</v>
      </c>
      <c r="D104" s="46">
        <f>402097775.65/C13</f>
        <v>0.10387215571319194</v>
      </c>
      <c r="F104" s="46">
        <f t="shared" si="1"/>
        <v>0.1034409973352267</v>
      </c>
      <c r="G104" s="89"/>
    </row>
    <row r="105" spans="1:7" ht="15" customHeight="1" x14ac:dyDescent="0.3">
      <c r="A105" s="89" t="s">
        <v>750</v>
      </c>
      <c r="B105" s="120" t="s">
        <v>1015</v>
      </c>
      <c r="C105" s="46">
        <f>1905716860.35/C12</f>
        <v>0.40369698908704665</v>
      </c>
      <c r="D105" s="46">
        <f>1253852630.51/C13</f>
        <v>0.32390225354316765</v>
      </c>
      <c r="F105" s="46">
        <f t="shared" si="1"/>
        <v>0.3677447958413827</v>
      </c>
      <c r="G105" s="89"/>
    </row>
    <row r="106" spans="1:7" ht="15" customHeight="1" x14ac:dyDescent="0.3">
      <c r="A106" s="89" t="s">
        <v>751</v>
      </c>
      <c r="B106" s="120" t="s">
        <v>1016</v>
      </c>
      <c r="C106" s="46">
        <f>34272164.46/C12</f>
        <v>7.2600342106733931E-3</v>
      </c>
      <c r="D106" s="46">
        <f>71594530.99/C13</f>
        <v>1.8494701342688779E-2</v>
      </c>
      <c r="F106" s="46">
        <f t="shared" si="1"/>
        <v>1.2321908543959655E-2</v>
      </c>
      <c r="G106" s="89"/>
    </row>
    <row r="107" spans="1:7" ht="15" customHeight="1" x14ac:dyDescent="0.3">
      <c r="A107" s="89" t="s">
        <v>752</v>
      </c>
      <c r="B107" s="120" t="s">
        <v>1017</v>
      </c>
      <c r="C107" s="46">
        <f>35241713.91/C12</f>
        <v>7.4654184426542741E-3</v>
      </c>
      <c r="D107" s="46">
        <f>163267233.91/C13</f>
        <v>4.2176108823649125E-2</v>
      </c>
      <c r="F107" s="46">
        <f t="shared" si="1"/>
        <v>2.3104613682316456E-2</v>
      </c>
      <c r="G107" s="89"/>
    </row>
    <row r="108" spans="1:7" ht="15" customHeight="1" x14ac:dyDescent="0.3">
      <c r="A108" s="89" t="s">
        <v>753</v>
      </c>
      <c r="B108" s="120" t="s">
        <v>1018</v>
      </c>
      <c r="C108" s="46">
        <f>67303137.89/C12</f>
        <v>1.4257141072527074E-2</v>
      </c>
      <c r="D108" s="46">
        <f>10223057.61/C13</f>
        <v>2.6408776577146725E-3</v>
      </c>
      <c r="F108" s="46">
        <f t="shared" si="1"/>
        <v>9.0233353053255864E-3</v>
      </c>
      <c r="G108" s="89"/>
    </row>
    <row r="109" spans="1:7" ht="15" customHeight="1" x14ac:dyDescent="0.3">
      <c r="A109" s="89" t="s">
        <v>754</v>
      </c>
      <c r="B109" s="120" t="s">
        <v>1019</v>
      </c>
      <c r="C109" s="46">
        <f>396683958.23/C12</f>
        <v>8.4031433466549579E-2</v>
      </c>
      <c r="D109" s="46">
        <f>248339495.57/C13</f>
        <v>6.4152453248176977E-2</v>
      </c>
      <c r="F109" s="46">
        <f t="shared" si="1"/>
        <v>7.5074790732334945E-2</v>
      </c>
      <c r="G109" s="89"/>
    </row>
    <row r="110" spans="1:7" ht="15" customHeight="1" x14ac:dyDescent="0.3">
      <c r="A110" s="89" t="s">
        <v>755</v>
      </c>
      <c r="B110" s="120" t="s">
        <v>1020</v>
      </c>
      <c r="C110" s="46">
        <f>196711993.87/C12</f>
        <v>4.1670429272501648E-2</v>
      </c>
      <c r="D110" s="46">
        <f>314418788.61/C13</f>
        <v>8.1222427348314793E-2</v>
      </c>
      <c r="F110" s="46">
        <f t="shared" si="1"/>
        <v>5.9490916656557417E-2</v>
      </c>
      <c r="G110" s="89"/>
    </row>
    <row r="111" spans="1:7" ht="15" customHeight="1" x14ac:dyDescent="0.3">
      <c r="A111" s="89" t="s">
        <v>756</v>
      </c>
      <c r="B111" s="120" t="s">
        <v>1021</v>
      </c>
      <c r="C111" s="46">
        <f>24331717.9/C12</f>
        <v>5.1543025409038941E-3</v>
      </c>
      <c r="D111" s="46">
        <f>59463611.25/C13</f>
        <v>1.5360974024400108E-2</v>
      </c>
      <c r="F111" s="46">
        <f t="shared" si="1"/>
        <v>9.7530047368385719E-3</v>
      </c>
      <c r="G111" s="89"/>
    </row>
    <row r="112" spans="1:7" ht="15" customHeight="1" x14ac:dyDescent="0.3">
      <c r="A112" s="89" t="s">
        <v>757</v>
      </c>
      <c r="B112" s="120" t="s">
        <v>1022</v>
      </c>
      <c r="C112" s="46">
        <f>56442263.47/C12</f>
        <v>1.195643082882315E-2</v>
      </c>
      <c r="D112" s="46">
        <f>30035934.11/C13</f>
        <v>7.75905119052626E-3</v>
      </c>
      <c r="F112" s="46">
        <f t="shared" si="1"/>
        <v>1.0065265918595679E-2</v>
      </c>
      <c r="G112" s="89"/>
    </row>
    <row r="113" spans="1:7" ht="15" customHeight="1" x14ac:dyDescent="0.3">
      <c r="A113" s="89" t="s">
        <v>758</v>
      </c>
      <c r="B113" s="120" t="s">
        <v>1023</v>
      </c>
      <c r="C113" s="46">
        <f>349210387.75/C12</f>
        <v>7.3974883166381747E-2</v>
      </c>
      <c r="D113" s="46">
        <f>354072761.8/C13</f>
        <v>9.1466064411912212E-2</v>
      </c>
      <c r="F113" s="46">
        <f t="shared" si="1"/>
        <v>8.1855682870122126E-2</v>
      </c>
      <c r="G113" s="89"/>
    </row>
    <row r="114" spans="1:7" ht="15" customHeight="1" x14ac:dyDescent="0.3">
      <c r="A114" s="89" t="s">
        <v>759</v>
      </c>
      <c r="B114" s="120" t="s">
        <v>1024</v>
      </c>
      <c r="C114" s="46">
        <f>197889433.03/C12</f>
        <v>4.191985176207226E-2</v>
      </c>
      <c r="D114" s="46">
        <f>89718014.8/C13</f>
        <v>2.3176461467660097E-2</v>
      </c>
      <c r="F114" s="46">
        <f t="shared" si="1"/>
        <v>3.3474858676368631E-2</v>
      </c>
      <c r="G114" s="89"/>
    </row>
    <row r="115" spans="1:7" ht="15" customHeight="1" x14ac:dyDescent="0.3">
      <c r="A115" s="57"/>
      <c r="B115" s="59" t="s">
        <v>950</v>
      </c>
      <c r="C115" s="57" t="s">
        <v>143</v>
      </c>
      <c r="D115" s="57" t="s">
        <v>144</v>
      </c>
      <c r="E115" s="45"/>
      <c r="F115" s="58" t="s">
        <v>147</v>
      </c>
      <c r="G115" s="58"/>
    </row>
    <row r="116" spans="1:7" ht="15" customHeight="1" x14ac:dyDescent="0.3">
      <c r="A116" s="89" t="s">
        <v>760</v>
      </c>
      <c r="B116" s="89" t="s">
        <v>33</v>
      </c>
      <c r="C116" s="46">
        <f>0/C12</f>
        <v>0</v>
      </c>
      <c r="D116" s="46">
        <f>0/C13</f>
        <v>0</v>
      </c>
      <c r="E116" s="51"/>
      <c r="F116" s="46">
        <f>(C116*C12+D116*C13)/$C$15</f>
        <v>0</v>
      </c>
      <c r="G116" s="112"/>
    </row>
    <row r="117" spans="1:7" ht="15" customHeight="1" x14ac:dyDescent="0.3">
      <c r="A117" s="89" t="s">
        <v>761</v>
      </c>
      <c r="B117" s="89" t="s">
        <v>34</v>
      </c>
      <c r="C117" s="46">
        <f>4720661565.15/C12</f>
        <v>1</v>
      </c>
      <c r="D117" s="46">
        <f>3871083380.23/C13</f>
        <v>1</v>
      </c>
      <c r="E117" s="51"/>
      <c r="F117" s="46">
        <f>(C117*C12+D117*C13)/C15</f>
        <v>1</v>
      </c>
    </row>
    <row r="118" spans="1:7" ht="15" customHeight="1" x14ac:dyDescent="0.3">
      <c r="A118" s="89" t="s">
        <v>762</v>
      </c>
      <c r="B118" s="89" t="s">
        <v>2</v>
      </c>
      <c r="C118" s="46">
        <v>0</v>
      </c>
      <c r="D118" s="46">
        <v>0</v>
      </c>
      <c r="E118" s="51"/>
      <c r="F118" s="46">
        <v>0</v>
      </c>
    </row>
    <row r="119" spans="1:7" ht="15" hidden="1" customHeight="1" outlineLevel="1" x14ac:dyDescent="0.3">
      <c r="A119" s="89" t="s">
        <v>763</v>
      </c>
      <c r="C119" s="46"/>
      <c r="D119" s="46"/>
      <c r="E119" s="51"/>
      <c r="F119" s="46"/>
    </row>
    <row r="120" spans="1:7" ht="15" hidden="1" customHeight="1" outlineLevel="1" x14ac:dyDescent="0.3">
      <c r="A120" s="89" t="s">
        <v>764</v>
      </c>
      <c r="C120" s="46"/>
      <c r="D120" s="46"/>
      <c r="E120" s="51"/>
      <c r="F120" s="46"/>
    </row>
    <row r="121" spans="1:7" ht="15" hidden="1" customHeight="1" outlineLevel="1" x14ac:dyDescent="0.3">
      <c r="A121" s="89" t="s">
        <v>765</v>
      </c>
      <c r="C121" s="46"/>
      <c r="D121" s="46"/>
      <c r="E121" s="51"/>
      <c r="F121" s="46"/>
    </row>
    <row r="122" spans="1:7" ht="15" hidden="1" customHeight="1" outlineLevel="1" x14ac:dyDescent="0.3">
      <c r="A122" s="89" t="s">
        <v>766</v>
      </c>
      <c r="C122" s="46"/>
      <c r="D122" s="46"/>
      <c r="E122" s="51"/>
      <c r="F122" s="46"/>
    </row>
    <row r="123" spans="1:7" ht="15" hidden="1" customHeight="1" outlineLevel="1" x14ac:dyDescent="0.3">
      <c r="A123" s="89" t="s">
        <v>767</v>
      </c>
      <c r="C123" s="46"/>
      <c r="D123" s="46"/>
      <c r="E123" s="51"/>
      <c r="F123" s="46"/>
    </row>
    <row r="124" spans="1:7" ht="15" hidden="1" customHeight="1" outlineLevel="1" x14ac:dyDescent="0.3">
      <c r="A124" s="89" t="s">
        <v>768</v>
      </c>
      <c r="C124" s="46"/>
      <c r="D124" s="46"/>
      <c r="E124" s="51"/>
      <c r="F124" s="46"/>
    </row>
    <row r="125" spans="1:7" ht="15" customHeight="1" collapsed="1" x14ac:dyDescent="0.3">
      <c r="A125" s="57"/>
      <c r="B125" s="59" t="s">
        <v>951</v>
      </c>
      <c r="C125" s="57" t="s">
        <v>143</v>
      </c>
      <c r="D125" s="57" t="s">
        <v>144</v>
      </c>
      <c r="E125" s="45"/>
      <c r="F125" s="58" t="s">
        <v>147</v>
      </c>
      <c r="G125" s="58"/>
    </row>
    <row r="126" spans="1:7" ht="15" customHeight="1" x14ac:dyDescent="0.3">
      <c r="A126" s="89" t="s">
        <v>769</v>
      </c>
      <c r="B126" s="89" t="s">
        <v>37</v>
      </c>
      <c r="C126" s="46">
        <f>0/C12</f>
        <v>0</v>
      </c>
      <c r="D126" s="46">
        <f>0/C13</f>
        <v>0</v>
      </c>
      <c r="E126" s="51"/>
      <c r="F126" s="46">
        <f t="shared" ref="F126:F131" si="2">(C126*$C$12+D126*$C$13)/$C$15</f>
        <v>0</v>
      </c>
    </row>
    <row r="127" spans="1:7" ht="15" customHeight="1" x14ac:dyDescent="0.3">
      <c r="A127" s="89" t="s">
        <v>770</v>
      </c>
      <c r="B127" s="89" t="s">
        <v>13</v>
      </c>
      <c r="C127" s="46">
        <f>297273169.04/C12</f>
        <v>6.2972777212965514E-2</v>
      </c>
      <c r="D127" s="46">
        <f>977302026.16/C13</f>
        <v>0.25246214823250168</v>
      </c>
      <c r="E127" s="51"/>
      <c r="F127" s="46">
        <f t="shared" si="2"/>
        <v>0.14834881660277541</v>
      </c>
    </row>
    <row r="128" spans="1:7" ht="15" customHeight="1" x14ac:dyDescent="0.3">
      <c r="A128" s="89" t="s">
        <v>771</v>
      </c>
      <c r="B128" s="89" t="s">
        <v>2</v>
      </c>
      <c r="C128" s="46">
        <f>SUM(C129:C131)</f>
        <v>0.93702722278703454</v>
      </c>
      <c r="D128" s="46">
        <f>SUM(D129:D131)</f>
        <v>0.74753785176749821</v>
      </c>
      <c r="E128" s="51"/>
      <c r="F128" s="46">
        <f t="shared" si="2"/>
        <v>0.85165118339722468</v>
      </c>
    </row>
    <row r="129" spans="1:7" ht="15" customHeight="1" outlineLevel="1" x14ac:dyDescent="0.3">
      <c r="A129" s="89" t="s">
        <v>772</v>
      </c>
      <c r="B129" s="111" t="s">
        <v>1038</v>
      </c>
      <c r="C129" s="46">
        <f>0/C12</f>
        <v>0</v>
      </c>
      <c r="D129" s="46">
        <f>1722444730.49/C13</f>
        <v>0.44495159657027616</v>
      </c>
      <c r="E129" s="51"/>
      <c r="F129" s="46">
        <f t="shared" si="2"/>
        <v>0.20047670658754863</v>
      </c>
    </row>
    <row r="130" spans="1:7" ht="15" customHeight="1" outlineLevel="1" x14ac:dyDescent="0.3">
      <c r="A130" s="89" t="s">
        <v>773</v>
      </c>
      <c r="B130" s="111" t="s">
        <v>1041</v>
      </c>
      <c r="C130" s="46">
        <f>0/C12</f>
        <v>0</v>
      </c>
      <c r="D130" s="46">
        <f>1345371.8/C13</f>
        <v>3.4754399940619849E-4</v>
      </c>
      <c r="E130" s="51"/>
      <c r="F130" s="46">
        <f t="shared" si="2"/>
        <v>1.5658888951579515E-4</v>
      </c>
    </row>
    <row r="131" spans="1:7" ht="15" customHeight="1" outlineLevel="1" x14ac:dyDescent="0.3">
      <c r="A131" s="89" t="s">
        <v>774</v>
      </c>
      <c r="B131" s="111" t="s">
        <v>1037</v>
      </c>
      <c r="C131" s="46">
        <f>4423388396.11/C12</f>
        <v>0.93702722278703454</v>
      </c>
      <c r="D131" s="46">
        <f>1169991251.78/C13</f>
        <v>0.30223871119781592</v>
      </c>
      <c r="E131" s="51"/>
      <c r="F131" s="46">
        <f t="shared" si="2"/>
        <v>0.65101788792016024</v>
      </c>
    </row>
    <row r="132" spans="1:7" ht="15" customHeight="1" outlineLevel="1" x14ac:dyDescent="0.3">
      <c r="A132" s="89" t="s">
        <v>775</v>
      </c>
      <c r="C132" s="46"/>
      <c r="D132" s="46"/>
      <c r="E132" s="51"/>
      <c r="F132" s="46"/>
    </row>
    <row r="133" spans="1:7" ht="15" customHeight="1" outlineLevel="1" x14ac:dyDescent="0.3">
      <c r="A133" s="89" t="s">
        <v>776</v>
      </c>
      <c r="C133" s="46"/>
      <c r="D133" s="46"/>
      <c r="E133" s="51"/>
      <c r="F133" s="46"/>
    </row>
    <row r="134" spans="1:7" ht="15" customHeight="1" outlineLevel="1" x14ac:dyDescent="0.3">
      <c r="A134" s="89" t="s">
        <v>777</v>
      </c>
      <c r="C134" s="46"/>
      <c r="D134" s="46"/>
      <c r="E134" s="51"/>
      <c r="F134" s="46"/>
    </row>
    <row r="135" spans="1:7" ht="15" customHeight="1" x14ac:dyDescent="0.3">
      <c r="A135" s="57"/>
      <c r="B135" s="59" t="s">
        <v>952</v>
      </c>
      <c r="C135" s="57" t="s">
        <v>143</v>
      </c>
      <c r="D135" s="57" t="s">
        <v>144</v>
      </c>
      <c r="E135" s="45"/>
      <c r="F135" s="58" t="s">
        <v>147</v>
      </c>
      <c r="G135" s="58"/>
    </row>
    <row r="136" spans="1:7" ht="15" customHeight="1" x14ac:dyDescent="0.3">
      <c r="A136" s="89" t="s">
        <v>778</v>
      </c>
      <c r="B136" s="7" t="s">
        <v>61</v>
      </c>
      <c r="C136" s="46">
        <f>934328314.54/C12</f>
        <v>0.19792317276833032</v>
      </c>
      <c r="D136" s="46">
        <f>370133866.39/C13</f>
        <v>9.5615059153804249E-2</v>
      </c>
      <c r="E136" s="51"/>
      <c r="F136" s="46">
        <f>(C136*C12+D136*C13)/$C$15</f>
        <v>0.15182738654636652</v>
      </c>
    </row>
    <row r="137" spans="1:7" ht="15" customHeight="1" x14ac:dyDescent="0.3">
      <c r="A137" s="89" t="s">
        <v>779</v>
      </c>
      <c r="B137" s="7" t="s">
        <v>18</v>
      </c>
      <c r="C137" s="46">
        <f>1569958009.94/C12</f>
        <v>0.33257160850718909</v>
      </c>
      <c r="D137" s="46">
        <f>980341762.66/C13</f>
        <v>0.25324739003729574</v>
      </c>
      <c r="E137" s="51"/>
      <c r="F137" s="46">
        <f>(C137*C12+D137*C13)/$C$15</f>
        <v>0.29683141071027269</v>
      </c>
    </row>
    <row r="138" spans="1:7" ht="15" customHeight="1" x14ac:dyDescent="0.3">
      <c r="A138" s="89" t="s">
        <v>780</v>
      </c>
      <c r="B138" s="7" t="s">
        <v>19</v>
      </c>
      <c r="C138" s="46">
        <f>1590118199.83/C12</f>
        <v>0.33684223659856322</v>
      </c>
      <c r="D138" s="46">
        <f>702173855.52/C13</f>
        <v>0.18138949398663698</v>
      </c>
      <c r="F138" s="46">
        <f>(C138*C12+D138*C13)/$C$15</f>
        <v>0.26680168812304234</v>
      </c>
    </row>
    <row r="139" spans="1:7" ht="15" customHeight="1" x14ac:dyDescent="0.3">
      <c r="A139" s="89" t="s">
        <v>781</v>
      </c>
      <c r="B139" s="7" t="s">
        <v>20</v>
      </c>
      <c r="C139" s="46">
        <f>603127388.74/C12</f>
        <v>0.12776331885186426</v>
      </c>
      <c r="D139" s="46">
        <f>475161475.2/C13</f>
        <v>0.12274638092961157</v>
      </c>
      <c r="F139" s="46">
        <f>(C139*C12+D139*C13)/$C$15</f>
        <v>0.12550289502248593</v>
      </c>
    </row>
    <row r="140" spans="1:7" ht="15" customHeight="1" x14ac:dyDescent="0.3">
      <c r="A140" s="89" t="s">
        <v>782</v>
      </c>
      <c r="B140" s="7" t="s">
        <v>21</v>
      </c>
      <c r="C140" s="46">
        <f>23129652.1/C12</f>
        <v>4.899663274053211E-3</v>
      </c>
      <c r="D140" s="46">
        <f>1343272420.46/C13</f>
        <v>0.34700167589265146</v>
      </c>
      <c r="F140" s="46">
        <f>(C140*C12+D140*C13)/$C$15</f>
        <v>0.15903661959783261</v>
      </c>
    </row>
    <row r="141" spans="1:7" ht="15" hidden="1" customHeight="1" outlineLevel="1" x14ac:dyDescent="0.3">
      <c r="A141" s="89" t="s">
        <v>783</v>
      </c>
      <c r="B141" s="7"/>
      <c r="C141" s="46"/>
      <c r="D141" s="46"/>
      <c r="F141" s="46"/>
    </row>
    <row r="142" spans="1:7" ht="15" hidden="1" customHeight="1" outlineLevel="1" x14ac:dyDescent="0.3">
      <c r="A142" s="89" t="s">
        <v>784</v>
      </c>
      <c r="B142" s="7"/>
      <c r="C142" s="46"/>
      <c r="D142" s="46"/>
      <c r="F142" s="46"/>
    </row>
    <row r="143" spans="1:7" ht="15" hidden="1" customHeight="1" outlineLevel="1" x14ac:dyDescent="0.3">
      <c r="A143" s="89" t="s">
        <v>785</v>
      </c>
      <c r="B143" s="7"/>
      <c r="C143" s="46"/>
      <c r="D143" s="46"/>
      <c r="F143" s="46"/>
    </row>
    <row r="144" spans="1:7" ht="15" hidden="1" customHeight="1" outlineLevel="1" x14ac:dyDescent="0.3">
      <c r="A144" s="89" t="s">
        <v>786</v>
      </c>
      <c r="B144" s="7"/>
      <c r="C144" s="46"/>
      <c r="D144" s="46"/>
      <c r="F144" s="46"/>
    </row>
    <row r="145" spans="1:7" ht="15" customHeight="1" collapsed="1" x14ac:dyDescent="0.3">
      <c r="A145" s="57"/>
      <c r="B145" s="59" t="s">
        <v>953</v>
      </c>
      <c r="C145" s="57" t="s">
        <v>143</v>
      </c>
      <c r="D145" s="57" t="s">
        <v>144</v>
      </c>
      <c r="E145" s="45"/>
      <c r="F145" s="58" t="s">
        <v>147</v>
      </c>
      <c r="G145" s="58"/>
    </row>
    <row r="146" spans="1:7" ht="15" customHeight="1" x14ac:dyDescent="0.3">
      <c r="A146" s="89" t="s">
        <v>787</v>
      </c>
      <c r="B146" s="89" t="s">
        <v>87</v>
      </c>
      <c r="C146" s="46">
        <f>825895.82/C12</f>
        <v>1.7495340612788815E-4</v>
      </c>
      <c r="D146" s="46">
        <f>0/C13</f>
        <v>0</v>
      </c>
      <c r="E146" s="51"/>
      <c r="F146" s="46">
        <f>825895.82/(C12+C13+C14)</f>
        <v>9.6126668709376115E-5</v>
      </c>
    </row>
    <row r="147" spans="1:7" ht="15" hidden="1" customHeight="1" outlineLevel="1" x14ac:dyDescent="0.3">
      <c r="A147" s="89" t="s">
        <v>788</v>
      </c>
      <c r="C147" s="46"/>
      <c r="D147" s="46"/>
      <c r="E147" s="51"/>
      <c r="F147" s="46"/>
    </row>
    <row r="148" spans="1:7" ht="15" hidden="1" customHeight="1" outlineLevel="1" x14ac:dyDescent="0.3">
      <c r="A148" s="89" t="s">
        <v>789</v>
      </c>
      <c r="C148" s="46"/>
      <c r="D148" s="46"/>
      <c r="E148" s="51"/>
      <c r="F148" s="46"/>
    </row>
    <row r="149" spans="1:7" ht="15" hidden="1" customHeight="1" outlineLevel="1" x14ac:dyDescent="0.3">
      <c r="A149" s="89" t="s">
        <v>790</v>
      </c>
      <c r="C149" s="46"/>
      <c r="D149" s="46"/>
      <c r="E149" s="51"/>
      <c r="F149" s="46"/>
    </row>
    <row r="150" spans="1:7" ht="15" hidden="1" customHeight="1" outlineLevel="1" x14ac:dyDescent="0.3">
      <c r="A150" s="89" t="s">
        <v>791</v>
      </c>
      <c r="C150" s="46"/>
      <c r="D150" s="46"/>
      <c r="E150" s="51"/>
      <c r="F150" s="46"/>
    </row>
    <row r="151" spans="1:7" ht="15" customHeight="1" collapsed="1" x14ac:dyDescent="0.3">
      <c r="A151" s="36"/>
      <c r="B151" s="39" t="s">
        <v>219</v>
      </c>
      <c r="C151" s="110"/>
      <c r="D151" s="36"/>
      <c r="E151" s="36"/>
      <c r="F151" s="37"/>
      <c r="G151" s="37"/>
    </row>
    <row r="152" spans="1:7" ht="15" customHeight="1" x14ac:dyDescent="0.3">
      <c r="A152" s="57"/>
      <c r="B152" s="59" t="s">
        <v>954</v>
      </c>
      <c r="C152" s="57" t="s">
        <v>151</v>
      </c>
      <c r="D152" s="57" t="s">
        <v>57</v>
      </c>
      <c r="E152" s="45"/>
      <c r="F152" s="57" t="s">
        <v>143</v>
      </c>
      <c r="G152" s="57" t="s">
        <v>149</v>
      </c>
    </row>
    <row r="153" spans="1:7" ht="15" customHeight="1" x14ac:dyDescent="0.3">
      <c r="A153" s="89" t="s">
        <v>792</v>
      </c>
      <c r="B153" s="85" t="s">
        <v>88</v>
      </c>
      <c r="C153" s="113">
        <f>C12/C28</f>
        <v>255239.87916463907</v>
      </c>
      <c r="D153" s="125">
        <f>C28</f>
        <v>18495</v>
      </c>
      <c r="E153" s="44"/>
      <c r="F153" s="46"/>
      <c r="G153" s="46"/>
    </row>
    <row r="154" spans="1:7" ht="15" customHeight="1" x14ac:dyDescent="0.3">
      <c r="A154" s="44"/>
      <c r="B154" s="87"/>
      <c r="C154" s="113"/>
      <c r="D154" s="44"/>
      <c r="E154" s="44"/>
      <c r="F154" s="46"/>
      <c r="G154" s="46"/>
    </row>
    <row r="155" spans="1:7" ht="15" customHeight="1" x14ac:dyDescent="0.3">
      <c r="B155" s="85" t="s">
        <v>152</v>
      </c>
      <c r="C155" s="113"/>
      <c r="D155" s="44"/>
      <c r="E155" s="44"/>
      <c r="F155" s="46"/>
      <c r="G155" s="46"/>
    </row>
    <row r="156" spans="1:7" ht="15" customHeight="1" x14ac:dyDescent="0.3">
      <c r="A156" s="89" t="s">
        <v>793</v>
      </c>
      <c r="B156" s="85" t="s">
        <v>1025</v>
      </c>
      <c r="C156" s="113">
        <v>1552239044.21</v>
      </c>
      <c r="D156" s="89">
        <v>10689</v>
      </c>
      <c r="E156" s="44"/>
      <c r="F156" s="46">
        <f t="shared" ref="F156:F166" si="3">IF($C$167=0,"",IF(C156="[for completion]","",C156/$C$167))</f>
        <v>0.32881811644141395</v>
      </c>
      <c r="G156" s="46">
        <f t="shared" ref="G156:G166" si="4">IF($D$167=0,"",IF(D156="[for completion]","",D156/$D$167))</f>
        <v>0.57793998377939981</v>
      </c>
    </row>
    <row r="157" spans="1:7" ht="15" customHeight="1" x14ac:dyDescent="0.3">
      <c r="A157" s="89" t="s">
        <v>794</v>
      </c>
      <c r="B157" s="85" t="s">
        <v>1027</v>
      </c>
      <c r="C157" s="113">
        <v>2193242796.79</v>
      </c>
      <c r="D157" s="89">
        <v>6360</v>
      </c>
      <c r="E157" s="44"/>
      <c r="F157" s="46">
        <f t="shared" si="3"/>
        <v>0.46460496405450524</v>
      </c>
      <c r="G157" s="46">
        <f t="shared" si="4"/>
        <v>0.34387672343876724</v>
      </c>
    </row>
    <row r="158" spans="1:7" ht="15" customHeight="1" x14ac:dyDescent="0.3">
      <c r="A158" s="89" t="s">
        <v>795</v>
      </c>
      <c r="B158" s="85" t="s">
        <v>1026</v>
      </c>
      <c r="C158" s="113">
        <v>846386367</v>
      </c>
      <c r="D158" s="89">
        <v>1351</v>
      </c>
      <c r="E158" s="44"/>
      <c r="F158" s="46">
        <f t="shared" si="3"/>
        <v>0.17929401532369879</v>
      </c>
      <c r="G158" s="46">
        <f t="shared" si="4"/>
        <v>7.3046769397134365E-2</v>
      </c>
    </row>
    <row r="159" spans="1:7" ht="15" customHeight="1" x14ac:dyDescent="0.3">
      <c r="A159" s="89" t="s">
        <v>796</v>
      </c>
      <c r="B159" s="85" t="s">
        <v>1028</v>
      </c>
      <c r="C159" s="113">
        <v>128793357.15000001</v>
      </c>
      <c r="D159" s="89">
        <v>95</v>
      </c>
      <c r="E159" s="44"/>
      <c r="F159" s="46">
        <f t="shared" si="3"/>
        <v>2.7282904180382095E-2</v>
      </c>
      <c r="G159" s="46">
        <f t="shared" si="4"/>
        <v>5.1365233846985669E-3</v>
      </c>
    </row>
    <row r="160" spans="1:7" ht="15" customHeight="1" x14ac:dyDescent="0.3">
      <c r="A160" s="89" t="s">
        <v>797</v>
      </c>
      <c r="B160" s="85" t="s">
        <v>1029</v>
      </c>
      <c r="C160" s="113">
        <v>0</v>
      </c>
      <c r="D160" s="89">
        <v>0</v>
      </c>
      <c r="E160" s="44"/>
      <c r="F160" s="46">
        <f t="shared" si="3"/>
        <v>0</v>
      </c>
      <c r="G160" s="46">
        <f t="shared" si="4"/>
        <v>0</v>
      </c>
    </row>
    <row r="161" spans="1:7" ht="15" customHeight="1" x14ac:dyDescent="0.3">
      <c r="A161" s="89" t="s">
        <v>798</v>
      </c>
      <c r="B161" s="85" t="s">
        <v>1030</v>
      </c>
      <c r="C161" s="113">
        <v>0</v>
      </c>
      <c r="D161" s="89">
        <v>0</v>
      </c>
      <c r="E161" s="44"/>
      <c r="F161" s="46">
        <f t="shared" si="3"/>
        <v>0</v>
      </c>
      <c r="G161" s="46">
        <f t="shared" si="4"/>
        <v>0</v>
      </c>
    </row>
    <row r="162" spans="1:7" ht="15" customHeight="1" x14ac:dyDescent="0.3">
      <c r="A162" s="89" t="s">
        <v>799</v>
      </c>
      <c r="B162" s="85" t="s">
        <v>1031</v>
      </c>
      <c r="C162" s="113">
        <v>0</v>
      </c>
      <c r="D162" s="89">
        <v>0</v>
      </c>
      <c r="E162" s="44"/>
      <c r="F162" s="46">
        <f t="shared" si="3"/>
        <v>0</v>
      </c>
      <c r="G162" s="46">
        <f t="shared" si="4"/>
        <v>0</v>
      </c>
    </row>
    <row r="163" spans="1:7" ht="15" customHeight="1" x14ac:dyDescent="0.3">
      <c r="A163" s="89" t="s">
        <v>800</v>
      </c>
      <c r="B163" s="85" t="s">
        <v>1032</v>
      </c>
      <c r="C163" s="113">
        <v>0</v>
      </c>
      <c r="D163" s="89">
        <v>0</v>
      </c>
      <c r="E163" s="44"/>
      <c r="F163" s="46">
        <f t="shared" si="3"/>
        <v>0</v>
      </c>
      <c r="G163" s="46">
        <f t="shared" si="4"/>
        <v>0</v>
      </c>
    </row>
    <row r="164" spans="1:7" ht="15" customHeight="1" x14ac:dyDescent="0.3">
      <c r="A164" s="89" t="s">
        <v>801</v>
      </c>
      <c r="B164" s="85" t="s">
        <v>1033</v>
      </c>
      <c r="C164" s="113">
        <v>0</v>
      </c>
      <c r="D164" s="89">
        <v>0</v>
      </c>
      <c r="E164" s="44"/>
      <c r="F164" s="46">
        <f t="shared" si="3"/>
        <v>0</v>
      </c>
      <c r="G164" s="46">
        <f t="shared" si="4"/>
        <v>0</v>
      </c>
    </row>
    <row r="165" spans="1:7" ht="15" customHeight="1" x14ac:dyDescent="0.3">
      <c r="A165" s="89" t="s">
        <v>802</v>
      </c>
      <c r="B165" s="85" t="s">
        <v>1034</v>
      </c>
      <c r="C165" s="113">
        <v>0</v>
      </c>
      <c r="D165" s="89">
        <v>0</v>
      </c>
      <c r="E165" s="85"/>
      <c r="F165" s="46">
        <f t="shared" si="3"/>
        <v>0</v>
      </c>
      <c r="G165" s="46">
        <f t="shared" si="4"/>
        <v>0</v>
      </c>
    </row>
    <row r="166" spans="1:7" ht="15" customHeight="1" x14ac:dyDescent="0.3">
      <c r="A166" s="89" t="s">
        <v>803</v>
      </c>
      <c r="B166" s="85" t="s">
        <v>1035</v>
      </c>
      <c r="C166" s="113">
        <v>0</v>
      </c>
      <c r="D166" s="89">
        <v>0</v>
      </c>
      <c r="E166" s="85"/>
      <c r="F166" s="46">
        <f t="shared" si="3"/>
        <v>0</v>
      </c>
      <c r="G166" s="46">
        <f t="shared" si="4"/>
        <v>0</v>
      </c>
    </row>
    <row r="167" spans="1:7" ht="15" customHeight="1" x14ac:dyDescent="0.3">
      <c r="A167" s="89" t="s">
        <v>804</v>
      </c>
      <c r="B167" s="55" t="s">
        <v>1</v>
      </c>
      <c r="C167" s="117">
        <f>SUM(C156:C166)</f>
        <v>4720661565.1499996</v>
      </c>
      <c r="D167" s="85">
        <f>SUM(D156:D166)</f>
        <v>18495</v>
      </c>
      <c r="E167" s="56"/>
      <c r="F167" s="46">
        <f>SUM(F156:F166)</f>
        <v>1.0000000000000002</v>
      </c>
      <c r="G167" s="46">
        <f>SUM(G156:G166)</f>
        <v>1</v>
      </c>
    </row>
    <row r="168" spans="1:7" ht="15" customHeight="1" x14ac:dyDescent="0.3">
      <c r="A168" s="57"/>
      <c r="B168" s="59" t="s">
        <v>955</v>
      </c>
      <c r="C168" s="57" t="s">
        <v>151</v>
      </c>
      <c r="D168" s="57" t="s">
        <v>57</v>
      </c>
      <c r="E168" s="45"/>
      <c r="F168" s="57" t="s">
        <v>143</v>
      </c>
      <c r="G168" s="57" t="s">
        <v>149</v>
      </c>
    </row>
    <row r="169" spans="1:7" ht="15" customHeight="1" x14ac:dyDescent="0.3">
      <c r="A169" s="89" t="s">
        <v>805</v>
      </c>
      <c r="B169" s="89" t="s">
        <v>136</v>
      </c>
      <c r="C169" s="119">
        <v>78.248102433401812</v>
      </c>
      <c r="F169" s="46"/>
      <c r="G169" s="46"/>
    </row>
    <row r="170" spans="1:7" ht="15" customHeight="1" x14ac:dyDescent="0.3">
      <c r="C170" s="113"/>
      <c r="F170" s="46"/>
      <c r="G170" s="46"/>
    </row>
    <row r="171" spans="1:7" ht="15" customHeight="1" x14ac:dyDescent="0.3">
      <c r="B171" s="85" t="s">
        <v>240</v>
      </c>
      <c r="C171" s="113"/>
      <c r="F171" s="46"/>
      <c r="G171" s="46"/>
    </row>
    <row r="172" spans="1:7" ht="15" customHeight="1" x14ac:dyDescent="0.3">
      <c r="A172" s="89" t="s">
        <v>806</v>
      </c>
      <c r="B172" s="89" t="s">
        <v>168</v>
      </c>
      <c r="C172" s="113">
        <v>298408064.87</v>
      </c>
      <c r="D172" s="89">
        <v>2771</v>
      </c>
      <c r="F172" s="46">
        <f t="shared" ref="F172:F179" si="5">IF($C$180=0,"",IF(C172="[for completion]","",C172/$C$180))</f>
        <v>6.3213187548325778E-2</v>
      </c>
      <c r="G172" s="46">
        <f t="shared" ref="G172:G179" si="6">IF($D$180=0,"",IF(D172="[for completion]","",D172/$D$180))</f>
        <v>0.14992154953200237</v>
      </c>
    </row>
    <row r="173" spans="1:7" ht="15" customHeight="1" x14ac:dyDescent="0.3">
      <c r="A173" s="89" t="s">
        <v>807</v>
      </c>
      <c r="B173" s="89" t="s">
        <v>170</v>
      </c>
      <c r="C173" s="113">
        <v>227766728.25</v>
      </c>
      <c r="D173" s="89">
        <v>1231</v>
      </c>
      <c r="F173" s="46">
        <f t="shared" si="5"/>
        <v>4.8248900097281743E-2</v>
      </c>
      <c r="G173" s="46">
        <f t="shared" si="6"/>
        <v>6.6601742141427264E-2</v>
      </c>
    </row>
    <row r="174" spans="1:7" ht="15" customHeight="1" x14ac:dyDescent="0.3">
      <c r="A174" s="89" t="s">
        <v>808</v>
      </c>
      <c r="B174" s="89" t="s">
        <v>171</v>
      </c>
      <c r="C174" s="113">
        <v>298809461.20999998</v>
      </c>
      <c r="D174" s="89">
        <v>1357</v>
      </c>
      <c r="F174" s="46">
        <f t="shared" si="5"/>
        <v>6.3298217227844261E-2</v>
      </c>
      <c r="G174" s="46">
        <f t="shared" si="6"/>
        <v>7.3418817291565228E-2</v>
      </c>
    </row>
    <row r="175" spans="1:7" ht="15" customHeight="1" x14ac:dyDescent="0.3">
      <c r="A175" s="89" t="s">
        <v>809</v>
      </c>
      <c r="B175" s="89" t="s">
        <v>172</v>
      </c>
      <c r="C175" s="113">
        <v>400369258.81</v>
      </c>
      <c r="D175" s="89">
        <v>1576</v>
      </c>
      <c r="F175" s="46">
        <f t="shared" si="5"/>
        <v>8.4812108066738362E-2</v>
      </c>
      <c r="G175" s="46">
        <f t="shared" si="6"/>
        <v>8.5267543147757405E-2</v>
      </c>
    </row>
    <row r="176" spans="1:7" ht="15" customHeight="1" x14ac:dyDescent="0.3">
      <c r="A176" s="89" t="s">
        <v>810</v>
      </c>
      <c r="B176" s="89" t="s">
        <v>173</v>
      </c>
      <c r="C176" s="113">
        <v>596435495.62</v>
      </c>
      <c r="D176" s="89">
        <v>2072</v>
      </c>
      <c r="F176" s="46">
        <f t="shared" si="5"/>
        <v>0.12634574357610154</v>
      </c>
      <c r="G176" s="46">
        <f t="shared" si="6"/>
        <v>0.11210301358004653</v>
      </c>
    </row>
    <row r="177" spans="1:7" ht="15" customHeight="1" x14ac:dyDescent="0.3">
      <c r="A177" s="89" t="s">
        <v>811</v>
      </c>
      <c r="B177" s="89" t="s">
        <v>174</v>
      </c>
      <c r="C177" s="113">
        <v>1136401615.6400001</v>
      </c>
      <c r="D177" s="89">
        <v>3869</v>
      </c>
      <c r="F177" s="46">
        <f t="shared" si="5"/>
        <v>0.24072931303303266</v>
      </c>
      <c r="G177" s="46">
        <f t="shared" si="6"/>
        <v>0.20932749012606178</v>
      </c>
    </row>
    <row r="178" spans="1:7" ht="15" customHeight="1" x14ac:dyDescent="0.3">
      <c r="A178" s="89" t="s">
        <v>812</v>
      </c>
      <c r="B178" s="89" t="s">
        <v>175</v>
      </c>
      <c r="C178" s="113">
        <v>1762470940.75</v>
      </c>
      <c r="D178" s="89">
        <v>5607</v>
      </c>
      <c r="F178" s="46">
        <f t="shared" si="5"/>
        <v>0.37335253045067579</v>
      </c>
      <c r="G178" s="46">
        <f t="shared" si="6"/>
        <v>0.30335984418113943</v>
      </c>
    </row>
    <row r="179" spans="1:7" ht="15" customHeight="1" x14ac:dyDescent="0.3">
      <c r="A179" s="89" t="s">
        <v>813</v>
      </c>
      <c r="B179" s="89" t="s">
        <v>169</v>
      </c>
      <c r="C179" s="113">
        <f>SUM(C181:C186)</f>
        <v>0</v>
      </c>
      <c r="D179" s="89">
        <f>SUM(D181:D186)</f>
        <v>0</v>
      </c>
      <c r="F179" s="46">
        <f t="shared" si="5"/>
        <v>0</v>
      </c>
      <c r="G179" s="46">
        <f t="shared" si="6"/>
        <v>0</v>
      </c>
    </row>
    <row r="180" spans="1:7" ht="15" customHeight="1" x14ac:dyDescent="0.3">
      <c r="A180" s="89" t="s">
        <v>814</v>
      </c>
      <c r="B180" s="55" t="s">
        <v>1</v>
      </c>
      <c r="C180" s="113">
        <f>SUM(C172:C179)</f>
        <v>4720661565.1499996</v>
      </c>
      <c r="D180" s="89">
        <f>SUM(D172:D179)</f>
        <v>18483</v>
      </c>
      <c r="F180" s="46">
        <f>SUM(F172:F179)</f>
        <v>1.0000000000000002</v>
      </c>
      <c r="G180" s="46">
        <f>SUM(G172:G179)</f>
        <v>1</v>
      </c>
    </row>
    <row r="181" spans="1:7" ht="15" hidden="1" customHeight="1" outlineLevel="1" x14ac:dyDescent="0.3">
      <c r="A181" s="89" t="s">
        <v>815</v>
      </c>
      <c r="B181" s="66" t="s">
        <v>176</v>
      </c>
      <c r="C181" s="113">
        <v>0</v>
      </c>
      <c r="D181" s="89">
        <v>0</v>
      </c>
      <c r="F181" s="46">
        <f t="shared" ref="F181:F186" si="7">IF($C$180=0,"",IF(C181="[for completion]","",C181/$C$180))</f>
        <v>0</v>
      </c>
      <c r="G181" s="46">
        <f t="shared" ref="G181:G186" si="8">IF($D$180=0,"",IF(D181="[for completion]","",D181/$D$180))</f>
        <v>0</v>
      </c>
    </row>
    <row r="182" spans="1:7" ht="15" hidden="1" customHeight="1" outlineLevel="1" x14ac:dyDescent="0.3">
      <c r="A182" s="89" t="s">
        <v>816</v>
      </c>
      <c r="B182" s="66" t="s">
        <v>177</v>
      </c>
      <c r="C182" s="113">
        <v>0</v>
      </c>
      <c r="D182" s="89">
        <v>0</v>
      </c>
      <c r="F182" s="46">
        <f t="shared" si="7"/>
        <v>0</v>
      </c>
      <c r="G182" s="46">
        <f t="shared" si="8"/>
        <v>0</v>
      </c>
    </row>
    <row r="183" spans="1:7" ht="15" hidden="1" customHeight="1" outlineLevel="1" x14ac:dyDescent="0.3">
      <c r="A183" s="89" t="s">
        <v>817</v>
      </c>
      <c r="B183" s="66" t="s">
        <v>178</v>
      </c>
      <c r="C183" s="113">
        <v>0</v>
      </c>
      <c r="D183" s="89">
        <v>0</v>
      </c>
      <c r="F183" s="46">
        <f t="shared" si="7"/>
        <v>0</v>
      </c>
      <c r="G183" s="46">
        <f t="shared" si="8"/>
        <v>0</v>
      </c>
    </row>
    <row r="184" spans="1:7" ht="15" hidden="1" customHeight="1" outlineLevel="1" x14ac:dyDescent="0.3">
      <c r="A184" s="89" t="s">
        <v>818</v>
      </c>
      <c r="B184" s="66" t="s">
        <v>179</v>
      </c>
      <c r="C184" s="113">
        <v>0</v>
      </c>
      <c r="D184" s="89">
        <v>0</v>
      </c>
      <c r="F184" s="46">
        <f t="shared" si="7"/>
        <v>0</v>
      </c>
      <c r="G184" s="46">
        <f t="shared" si="8"/>
        <v>0</v>
      </c>
    </row>
    <row r="185" spans="1:7" ht="15" hidden="1" customHeight="1" outlineLevel="1" x14ac:dyDescent="0.3">
      <c r="A185" s="89" t="s">
        <v>819</v>
      </c>
      <c r="B185" s="66" t="s">
        <v>180</v>
      </c>
      <c r="C185" s="113">
        <v>0</v>
      </c>
      <c r="D185" s="89">
        <v>0</v>
      </c>
      <c r="F185" s="46">
        <f t="shared" si="7"/>
        <v>0</v>
      </c>
      <c r="G185" s="46">
        <f t="shared" si="8"/>
        <v>0</v>
      </c>
    </row>
    <row r="186" spans="1:7" ht="15" hidden="1" customHeight="1" outlineLevel="1" x14ac:dyDescent="0.3">
      <c r="A186" s="89" t="s">
        <v>820</v>
      </c>
      <c r="B186" s="66" t="s">
        <v>181</v>
      </c>
      <c r="C186" s="113">
        <v>0</v>
      </c>
      <c r="D186" s="89">
        <v>0</v>
      </c>
      <c r="F186" s="46">
        <f t="shared" si="7"/>
        <v>0</v>
      </c>
      <c r="G186" s="46">
        <f t="shared" si="8"/>
        <v>0</v>
      </c>
    </row>
    <row r="187" spans="1:7" ht="15" hidden="1" customHeight="1" outlineLevel="1" x14ac:dyDescent="0.3">
      <c r="A187" s="89" t="s">
        <v>821</v>
      </c>
      <c r="B187" s="66"/>
      <c r="C187" s="113"/>
      <c r="F187" s="46"/>
      <c r="G187" s="46"/>
    </row>
    <row r="188" spans="1:7" ht="15" hidden="1" customHeight="1" outlineLevel="1" x14ac:dyDescent="0.3">
      <c r="A188" s="89" t="s">
        <v>822</v>
      </c>
      <c r="B188" s="66"/>
      <c r="C188" s="113"/>
      <c r="F188" s="46"/>
      <c r="G188" s="46"/>
    </row>
    <row r="189" spans="1:7" ht="15" hidden="1" customHeight="1" outlineLevel="1" x14ac:dyDescent="0.3">
      <c r="A189" s="89" t="s">
        <v>823</v>
      </c>
      <c r="B189" s="66"/>
      <c r="C189" s="113"/>
      <c r="F189" s="46"/>
      <c r="G189" s="46"/>
    </row>
    <row r="190" spans="1:7" ht="15" customHeight="1" collapsed="1" x14ac:dyDescent="0.3">
      <c r="A190" s="57"/>
      <c r="B190" s="59" t="s">
        <v>956</v>
      </c>
      <c r="C190" s="57" t="s">
        <v>151</v>
      </c>
      <c r="D190" s="57" t="s">
        <v>57</v>
      </c>
      <c r="E190" s="45"/>
      <c r="F190" s="57" t="s">
        <v>143</v>
      </c>
      <c r="G190" s="57" t="s">
        <v>149</v>
      </c>
    </row>
    <row r="191" spans="1:7" ht="15" customHeight="1" x14ac:dyDescent="0.3">
      <c r="A191" s="89" t="s">
        <v>824</v>
      </c>
      <c r="B191" s="89" t="s">
        <v>136</v>
      </c>
      <c r="C191" s="113" t="s">
        <v>185</v>
      </c>
      <c r="F191" s="46"/>
      <c r="G191" s="46"/>
    </row>
    <row r="192" spans="1:7" ht="15" customHeight="1" x14ac:dyDescent="0.3">
      <c r="C192" s="113"/>
      <c r="F192" s="46"/>
      <c r="G192" s="46"/>
    </row>
    <row r="193" spans="1:7" ht="15" customHeight="1" x14ac:dyDescent="0.3">
      <c r="B193" s="85" t="s">
        <v>240</v>
      </c>
      <c r="C193" s="113"/>
      <c r="F193" s="46"/>
      <c r="G193" s="46"/>
    </row>
    <row r="194" spans="1:7" ht="15" customHeight="1" x14ac:dyDescent="0.3">
      <c r="A194" s="89" t="s">
        <v>825</v>
      </c>
      <c r="B194" s="89" t="s">
        <v>168</v>
      </c>
      <c r="C194" s="113" t="s">
        <v>185</v>
      </c>
      <c r="D194" s="113" t="s">
        <v>185</v>
      </c>
      <c r="F194" s="46" t="str">
        <f t="shared" ref="F194:F201" si="9">IF($C$202=0,"",IF(C194="[Mark as ND1 if not relevant]","",C194/$C$202))</f>
        <v/>
      </c>
      <c r="G194" s="46" t="str">
        <f t="shared" ref="G194:G201" si="10">IF($D$202=0,"",IF(D194="[Mark as ND1 if not relevant]","",D194/$D$202))</f>
        <v/>
      </c>
    </row>
    <row r="195" spans="1:7" ht="15" customHeight="1" x14ac:dyDescent="0.3">
      <c r="A195" s="89" t="s">
        <v>826</v>
      </c>
      <c r="B195" s="89" t="s">
        <v>170</v>
      </c>
      <c r="C195" s="113" t="s">
        <v>185</v>
      </c>
      <c r="D195" s="113" t="s">
        <v>185</v>
      </c>
      <c r="F195" s="46" t="str">
        <f t="shared" si="9"/>
        <v/>
      </c>
      <c r="G195" s="46" t="str">
        <f t="shared" si="10"/>
        <v/>
      </c>
    </row>
    <row r="196" spans="1:7" ht="15" customHeight="1" x14ac:dyDescent="0.3">
      <c r="A196" s="89" t="s">
        <v>827</v>
      </c>
      <c r="B196" s="89" t="s">
        <v>171</v>
      </c>
      <c r="C196" s="113" t="s">
        <v>185</v>
      </c>
      <c r="D196" s="113" t="s">
        <v>185</v>
      </c>
      <c r="F196" s="46" t="str">
        <f t="shared" si="9"/>
        <v/>
      </c>
      <c r="G196" s="46" t="str">
        <f t="shared" si="10"/>
        <v/>
      </c>
    </row>
    <row r="197" spans="1:7" ht="15" customHeight="1" x14ac:dyDescent="0.3">
      <c r="A197" s="89" t="s">
        <v>828</v>
      </c>
      <c r="B197" s="89" t="s">
        <v>172</v>
      </c>
      <c r="C197" s="113" t="s">
        <v>185</v>
      </c>
      <c r="D197" s="113" t="s">
        <v>185</v>
      </c>
      <c r="F197" s="46" t="str">
        <f t="shared" si="9"/>
        <v/>
      </c>
      <c r="G197" s="46" t="str">
        <f t="shared" si="10"/>
        <v/>
      </c>
    </row>
    <row r="198" spans="1:7" ht="15" customHeight="1" x14ac:dyDescent="0.3">
      <c r="A198" s="89" t="s">
        <v>829</v>
      </c>
      <c r="B198" s="89" t="s">
        <v>173</v>
      </c>
      <c r="C198" s="113" t="s">
        <v>185</v>
      </c>
      <c r="D198" s="113" t="s">
        <v>185</v>
      </c>
      <c r="F198" s="46" t="str">
        <f t="shared" si="9"/>
        <v/>
      </c>
      <c r="G198" s="46" t="str">
        <f t="shared" si="10"/>
        <v/>
      </c>
    </row>
    <row r="199" spans="1:7" ht="15" customHeight="1" x14ac:dyDescent="0.3">
      <c r="A199" s="89" t="s">
        <v>830</v>
      </c>
      <c r="B199" s="89" t="s">
        <v>174</v>
      </c>
      <c r="C199" s="113" t="s">
        <v>185</v>
      </c>
      <c r="D199" s="113" t="s">
        <v>185</v>
      </c>
      <c r="F199" s="46" t="str">
        <f t="shared" si="9"/>
        <v/>
      </c>
      <c r="G199" s="46" t="str">
        <f t="shared" si="10"/>
        <v/>
      </c>
    </row>
    <row r="200" spans="1:7" ht="15" customHeight="1" x14ac:dyDescent="0.3">
      <c r="A200" s="89" t="s">
        <v>831</v>
      </c>
      <c r="B200" s="89" t="s">
        <v>175</v>
      </c>
      <c r="C200" s="113" t="s">
        <v>185</v>
      </c>
      <c r="D200" s="113" t="s">
        <v>185</v>
      </c>
      <c r="F200" s="46" t="str">
        <f t="shared" si="9"/>
        <v/>
      </c>
      <c r="G200" s="46" t="str">
        <f t="shared" si="10"/>
        <v/>
      </c>
    </row>
    <row r="201" spans="1:7" ht="15" customHeight="1" x14ac:dyDescent="0.3">
      <c r="A201" s="89" t="s">
        <v>832</v>
      </c>
      <c r="B201" s="89" t="s">
        <v>169</v>
      </c>
      <c r="C201" s="113" t="s">
        <v>185</v>
      </c>
      <c r="D201" s="113" t="s">
        <v>185</v>
      </c>
      <c r="F201" s="46" t="str">
        <f t="shared" si="9"/>
        <v/>
      </c>
      <c r="G201" s="46" t="str">
        <f t="shared" si="10"/>
        <v/>
      </c>
    </row>
    <row r="202" spans="1:7" ht="15" customHeight="1" x14ac:dyDescent="0.3">
      <c r="A202" s="89" t="s">
        <v>833</v>
      </c>
      <c r="B202" s="55" t="s">
        <v>1</v>
      </c>
      <c r="C202" s="113">
        <f>SUM(C194:C201)</f>
        <v>0</v>
      </c>
      <c r="D202" s="89">
        <f>SUM(D194:D201)</f>
        <v>0</v>
      </c>
      <c r="F202" s="46">
        <f>SUM(F194:F201)</f>
        <v>0</v>
      </c>
      <c r="G202" s="46">
        <f>SUM(G194:G201)</f>
        <v>0</v>
      </c>
    </row>
    <row r="203" spans="1:7" ht="15" hidden="1" customHeight="1" outlineLevel="1" x14ac:dyDescent="0.3">
      <c r="A203" s="89" t="s">
        <v>834</v>
      </c>
      <c r="B203" s="66" t="s">
        <v>176</v>
      </c>
      <c r="C203" s="113"/>
      <c r="F203" s="46" t="str">
        <f t="shared" ref="F203:F208" si="11">IF($C$202=0,"",IF(C203="[for completion]","",C203/$C$202))</f>
        <v/>
      </c>
      <c r="G203" s="46">
        <f>0</f>
        <v>0</v>
      </c>
    </row>
    <row r="204" spans="1:7" ht="15" hidden="1" customHeight="1" outlineLevel="1" x14ac:dyDescent="0.3">
      <c r="A204" s="89" t="s">
        <v>835</v>
      </c>
      <c r="B204" s="66" t="s">
        <v>177</v>
      </c>
      <c r="C204" s="113"/>
      <c r="F204" s="46" t="str">
        <f t="shared" si="11"/>
        <v/>
      </c>
      <c r="G204" s="46">
        <f>0</f>
        <v>0</v>
      </c>
    </row>
    <row r="205" spans="1:7" ht="15" hidden="1" customHeight="1" outlineLevel="1" x14ac:dyDescent="0.3">
      <c r="A205" s="89" t="s">
        <v>836</v>
      </c>
      <c r="B205" s="66" t="s">
        <v>178</v>
      </c>
      <c r="C205" s="113"/>
      <c r="F205" s="46" t="str">
        <f t="shared" si="11"/>
        <v/>
      </c>
      <c r="G205" s="46">
        <f>0</f>
        <v>0</v>
      </c>
    </row>
    <row r="206" spans="1:7" ht="15" hidden="1" customHeight="1" outlineLevel="1" x14ac:dyDescent="0.3">
      <c r="A206" s="89" t="s">
        <v>837</v>
      </c>
      <c r="B206" s="66" t="s">
        <v>179</v>
      </c>
      <c r="C206" s="113"/>
      <c r="F206" s="46" t="str">
        <f t="shared" si="11"/>
        <v/>
      </c>
      <c r="G206" s="46">
        <f>0</f>
        <v>0</v>
      </c>
    </row>
    <row r="207" spans="1:7" ht="15" hidden="1" customHeight="1" outlineLevel="1" x14ac:dyDescent="0.3">
      <c r="A207" s="89" t="s">
        <v>838</v>
      </c>
      <c r="B207" s="66" t="s">
        <v>180</v>
      </c>
      <c r="C207" s="113"/>
      <c r="F207" s="46" t="str">
        <f t="shared" si="11"/>
        <v/>
      </c>
      <c r="G207" s="46">
        <f>0</f>
        <v>0</v>
      </c>
    </row>
    <row r="208" spans="1:7" ht="15" hidden="1" customHeight="1" outlineLevel="1" x14ac:dyDescent="0.3">
      <c r="A208" s="89" t="s">
        <v>839</v>
      </c>
      <c r="B208" s="66" t="s">
        <v>181</v>
      </c>
      <c r="C208" s="113"/>
      <c r="F208" s="46" t="str">
        <f t="shared" si="11"/>
        <v/>
      </c>
      <c r="G208" s="46">
        <f>0</f>
        <v>0</v>
      </c>
    </row>
    <row r="209" spans="1:7" ht="15" hidden="1" customHeight="1" outlineLevel="1" x14ac:dyDescent="0.3">
      <c r="A209" s="89" t="s">
        <v>840</v>
      </c>
      <c r="B209" s="66"/>
      <c r="C209" s="113"/>
      <c r="F209" s="46"/>
      <c r="G209" s="46"/>
    </row>
    <row r="210" spans="1:7" ht="15" hidden="1" customHeight="1" outlineLevel="1" x14ac:dyDescent="0.3">
      <c r="A210" s="89" t="s">
        <v>841</v>
      </c>
      <c r="B210" s="66"/>
      <c r="C210" s="113"/>
      <c r="F210" s="46"/>
      <c r="G210" s="46"/>
    </row>
    <row r="211" spans="1:7" ht="15" hidden="1" customHeight="1" outlineLevel="1" x14ac:dyDescent="0.3">
      <c r="A211" s="89" t="s">
        <v>842</v>
      </c>
      <c r="B211" s="66"/>
      <c r="C211" s="113"/>
      <c r="F211" s="46"/>
      <c r="G211" s="46"/>
    </row>
    <row r="212" spans="1:7" ht="15" customHeight="1" collapsed="1" x14ac:dyDescent="0.3">
      <c r="A212" s="57"/>
      <c r="B212" s="59" t="s">
        <v>957</v>
      </c>
      <c r="C212" s="57" t="s">
        <v>143</v>
      </c>
      <c r="D212" s="57"/>
      <c r="E212" s="45"/>
      <c r="F212" s="57"/>
      <c r="G212" s="57"/>
    </row>
    <row r="213" spans="1:7" ht="15" customHeight="1" x14ac:dyDescent="0.3">
      <c r="A213" s="89" t="s">
        <v>843</v>
      </c>
      <c r="B213" s="89" t="s">
        <v>12</v>
      </c>
      <c r="C213" s="46">
        <v>1</v>
      </c>
      <c r="E213" s="56"/>
      <c r="F213" s="56"/>
      <c r="G213" s="56"/>
    </row>
    <row r="214" spans="1:7" ht="15" customHeight="1" x14ac:dyDescent="0.3">
      <c r="A214" s="89" t="s">
        <v>844</v>
      </c>
      <c r="B214" s="89" t="s">
        <v>139</v>
      </c>
      <c r="C214" s="46">
        <v>0</v>
      </c>
      <c r="E214" s="56"/>
      <c r="F214" s="56"/>
    </row>
    <row r="215" spans="1:7" ht="15" customHeight="1" x14ac:dyDescent="0.3">
      <c r="A215" s="89" t="s">
        <v>845</v>
      </c>
      <c r="B215" s="89" t="s">
        <v>1006</v>
      </c>
      <c r="C215" s="46">
        <v>0</v>
      </c>
      <c r="E215" s="56"/>
      <c r="F215" s="56"/>
    </row>
    <row r="216" spans="1:7" ht="15" customHeight="1" x14ac:dyDescent="0.3">
      <c r="A216" s="89" t="s">
        <v>846</v>
      </c>
      <c r="B216" s="89" t="s">
        <v>2</v>
      </c>
      <c r="C216" s="46">
        <v>0</v>
      </c>
      <c r="E216" s="56"/>
      <c r="F216" s="56"/>
    </row>
    <row r="217" spans="1:7" ht="15" hidden="1" customHeight="1" outlineLevel="1" x14ac:dyDescent="0.3">
      <c r="A217" s="89" t="s">
        <v>847</v>
      </c>
      <c r="B217" s="66" t="s">
        <v>156</v>
      </c>
      <c r="C217" s="46"/>
      <c r="E217" s="56"/>
      <c r="F217" s="56"/>
    </row>
    <row r="218" spans="1:7" ht="15" hidden="1" customHeight="1" outlineLevel="1" x14ac:dyDescent="0.3">
      <c r="A218" s="89" t="s">
        <v>848</v>
      </c>
      <c r="B218" s="66" t="s">
        <v>157</v>
      </c>
      <c r="C218" s="46"/>
      <c r="E218" s="56"/>
      <c r="F218" s="56"/>
    </row>
    <row r="219" spans="1:7" ht="15" hidden="1" customHeight="1" outlineLevel="1" x14ac:dyDescent="0.3">
      <c r="A219" s="89" t="s">
        <v>849</v>
      </c>
      <c r="B219" s="66" t="s">
        <v>200</v>
      </c>
      <c r="C219" s="46"/>
      <c r="E219" s="56"/>
      <c r="F219" s="56"/>
    </row>
    <row r="220" spans="1:7" ht="15" hidden="1" customHeight="1" outlineLevel="1" x14ac:dyDescent="0.3">
      <c r="A220" s="89" t="s">
        <v>850</v>
      </c>
      <c r="B220" s="66" t="s">
        <v>201</v>
      </c>
      <c r="C220" s="46"/>
      <c r="E220" s="56"/>
      <c r="F220" s="56"/>
    </row>
    <row r="221" spans="1:7" ht="15" hidden="1" customHeight="1" outlineLevel="1" x14ac:dyDescent="0.3">
      <c r="A221" s="89" t="s">
        <v>851</v>
      </c>
      <c r="B221" s="66" t="s">
        <v>202</v>
      </c>
      <c r="C221" s="46"/>
      <c r="E221" s="56"/>
      <c r="F221" s="56"/>
    </row>
    <row r="222" spans="1:7" ht="15" hidden="1" customHeight="1" outlineLevel="1" x14ac:dyDescent="0.3">
      <c r="A222" s="89" t="s">
        <v>852</v>
      </c>
      <c r="B222" s="66" t="s">
        <v>154</v>
      </c>
      <c r="C222" s="46"/>
      <c r="E222" s="56"/>
      <c r="F222" s="56"/>
    </row>
    <row r="223" spans="1:7" ht="15" hidden="1" customHeight="1" outlineLevel="1" x14ac:dyDescent="0.3">
      <c r="A223" s="89" t="s">
        <v>853</v>
      </c>
      <c r="B223" s="66" t="s">
        <v>154</v>
      </c>
      <c r="C223" s="46"/>
      <c r="E223" s="56"/>
      <c r="F223" s="56"/>
    </row>
    <row r="224" spans="1:7" ht="15" hidden="1" customHeight="1" outlineLevel="1" x14ac:dyDescent="0.3">
      <c r="A224" s="89" t="s">
        <v>854</v>
      </c>
      <c r="B224" s="66" t="s">
        <v>154</v>
      </c>
      <c r="C224" s="46"/>
      <c r="E224" s="56"/>
      <c r="F224" s="56"/>
    </row>
    <row r="225" spans="1:7" ht="15" hidden="1" customHeight="1" outlineLevel="1" x14ac:dyDescent="0.3">
      <c r="A225" s="89" t="s">
        <v>855</v>
      </c>
      <c r="B225" s="66" t="s">
        <v>154</v>
      </c>
      <c r="C225" s="46"/>
      <c r="E225" s="56"/>
      <c r="F225" s="56"/>
    </row>
    <row r="226" spans="1:7" ht="15" hidden="1" customHeight="1" outlineLevel="1" x14ac:dyDescent="0.3">
      <c r="A226" s="89" t="s">
        <v>856</v>
      </c>
      <c r="B226" s="66" t="s">
        <v>154</v>
      </c>
      <c r="C226" s="46"/>
      <c r="E226" s="56"/>
      <c r="F226" s="56"/>
    </row>
    <row r="227" spans="1:7" ht="15" hidden="1" customHeight="1" outlineLevel="1" x14ac:dyDescent="0.3">
      <c r="A227" s="89" t="s">
        <v>857</v>
      </c>
      <c r="B227" s="66" t="s">
        <v>154</v>
      </c>
      <c r="C227" s="46"/>
      <c r="E227" s="56"/>
      <c r="F227" s="56"/>
    </row>
    <row r="228" spans="1:7" ht="15" customHeight="1" collapsed="1" x14ac:dyDescent="0.3">
      <c r="A228" s="57"/>
      <c r="B228" s="59" t="s">
        <v>958</v>
      </c>
      <c r="C228" s="57" t="s">
        <v>143</v>
      </c>
      <c r="D228" s="57"/>
      <c r="E228" s="45"/>
      <c r="F228" s="57"/>
      <c r="G228" s="58"/>
    </row>
    <row r="229" spans="1:7" ht="15" customHeight="1" x14ac:dyDescent="0.3">
      <c r="A229" s="89" t="s">
        <v>858</v>
      </c>
      <c r="B229" s="89" t="s">
        <v>35</v>
      </c>
      <c r="C229" s="46">
        <v>1</v>
      </c>
      <c r="E229" s="51"/>
      <c r="F229" s="51"/>
    </row>
    <row r="230" spans="1:7" ht="15" customHeight="1" x14ac:dyDescent="0.3">
      <c r="A230" s="89" t="s">
        <v>859</v>
      </c>
      <c r="B230" s="89" t="s">
        <v>36</v>
      </c>
      <c r="C230" s="46">
        <v>0</v>
      </c>
      <c r="E230" s="51"/>
      <c r="F230" s="51"/>
    </row>
    <row r="231" spans="1:7" ht="15" customHeight="1" x14ac:dyDescent="0.3">
      <c r="A231" s="89" t="s">
        <v>860</v>
      </c>
      <c r="B231" s="89" t="s">
        <v>2</v>
      </c>
      <c r="C231" s="46">
        <v>0</v>
      </c>
      <c r="E231" s="51"/>
      <c r="F231" s="51"/>
    </row>
    <row r="232" spans="1:7" ht="15" hidden="1" customHeight="1" outlineLevel="1" x14ac:dyDescent="0.3">
      <c r="A232" s="89" t="s">
        <v>861</v>
      </c>
      <c r="C232" s="46"/>
      <c r="E232" s="51"/>
      <c r="F232" s="51"/>
    </row>
    <row r="233" spans="1:7" ht="15" hidden="1" customHeight="1" outlineLevel="1" x14ac:dyDescent="0.3">
      <c r="A233" s="89" t="s">
        <v>862</v>
      </c>
      <c r="C233" s="46"/>
      <c r="E233" s="51"/>
      <c r="F233" s="51"/>
    </row>
    <row r="234" spans="1:7" ht="15" hidden="1" customHeight="1" outlineLevel="1" x14ac:dyDescent="0.3">
      <c r="A234" s="89" t="s">
        <v>863</v>
      </c>
      <c r="C234" s="46"/>
      <c r="E234" s="51"/>
      <c r="F234" s="51"/>
    </row>
    <row r="235" spans="1:7" ht="15" hidden="1" customHeight="1" outlineLevel="1" x14ac:dyDescent="0.3">
      <c r="A235" s="89" t="s">
        <v>864</v>
      </c>
      <c r="C235" s="46"/>
      <c r="E235" s="51"/>
      <c r="F235" s="51"/>
    </row>
    <row r="236" spans="1:7" ht="15" hidden="1" customHeight="1" outlineLevel="1" x14ac:dyDescent="0.3">
      <c r="A236" s="89" t="s">
        <v>865</v>
      </c>
      <c r="C236" s="46"/>
      <c r="E236" s="51"/>
      <c r="F236" s="51"/>
    </row>
    <row r="237" spans="1:7" ht="15" hidden="1" customHeight="1" outlineLevel="1" x14ac:dyDescent="0.3">
      <c r="A237" s="89" t="s">
        <v>866</v>
      </c>
      <c r="C237" s="46"/>
      <c r="E237" s="51"/>
      <c r="F237" s="51"/>
    </row>
    <row r="238" spans="1:7" ht="18.75" customHeight="1" collapsed="1" x14ac:dyDescent="0.3">
      <c r="A238" s="36"/>
      <c r="B238" s="39" t="s">
        <v>221</v>
      </c>
      <c r="C238" s="110"/>
      <c r="D238" s="36"/>
      <c r="E238" s="36"/>
      <c r="F238" s="37"/>
      <c r="G238" s="37"/>
    </row>
    <row r="239" spans="1:7" ht="15" customHeight="1" x14ac:dyDescent="0.3">
      <c r="A239" s="57"/>
      <c r="B239" s="59" t="s">
        <v>959</v>
      </c>
      <c r="C239" s="57" t="s">
        <v>151</v>
      </c>
      <c r="D239" s="57" t="s">
        <v>57</v>
      </c>
      <c r="E239" s="57"/>
      <c r="F239" s="57" t="s">
        <v>144</v>
      </c>
      <c r="G239" s="57" t="s">
        <v>149</v>
      </c>
    </row>
    <row r="240" spans="1:7" x14ac:dyDescent="0.3">
      <c r="A240" s="89" t="s">
        <v>867</v>
      </c>
      <c r="B240" s="89" t="s">
        <v>88</v>
      </c>
      <c r="C240" s="113">
        <f>C13/D28</f>
        <v>12609392.11801303</v>
      </c>
      <c r="D240" s="125">
        <f>D28</f>
        <v>307</v>
      </c>
      <c r="E240" s="44"/>
      <c r="F240" s="46"/>
      <c r="G240" s="46"/>
    </row>
    <row r="241" spans="1:7" ht="15" customHeight="1" x14ac:dyDescent="0.3">
      <c r="A241" s="44"/>
      <c r="C241" s="113"/>
      <c r="D241" s="44"/>
      <c r="E241" s="44"/>
      <c r="F241" s="46"/>
      <c r="G241" s="46"/>
    </row>
    <row r="242" spans="1:7" ht="15" customHeight="1" x14ac:dyDescent="0.3">
      <c r="B242" s="89" t="s">
        <v>152</v>
      </c>
      <c r="C242" s="113"/>
      <c r="D242" s="44"/>
      <c r="E242" s="44"/>
      <c r="F242" s="46"/>
      <c r="G242" s="46"/>
    </row>
    <row r="243" spans="1:7" ht="15" customHeight="1" x14ac:dyDescent="0.3">
      <c r="A243" s="89" t="s">
        <v>868</v>
      </c>
      <c r="B243" s="85" t="s">
        <v>1025</v>
      </c>
      <c r="C243" s="113">
        <v>472394.1</v>
      </c>
      <c r="D243" s="89">
        <v>6</v>
      </c>
      <c r="E243" s="44"/>
      <c r="F243" s="46">
        <f t="shared" ref="F243:F253" si="12">IF($C$254=0,"",IF(C243="[for completion]","",C243/$C$254))</f>
        <v>1.2203149702550006E-4</v>
      </c>
      <c r="G243" s="46">
        <f t="shared" ref="G243:G253" si="13">IF($D$254=0,"",IF(D243="[for completion]","",D243/$D$254))</f>
        <v>1.9543973941368076E-2</v>
      </c>
    </row>
    <row r="244" spans="1:7" ht="15" customHeight="1" x14ac:dyDescent="0.3">
      <c r="A244" s="89" t="s">
        <v>869</v>
      </c>
      <c r="B244" s="85" t="s">
        <v>1027</v>
      </c>
      <c r="C244" s="113">
        <v>3150980.31</v>
      </c>
      <c r="D244" s="89">
        <v>9</v>
      </c>
      <c r="E244" s="44"/>
      <c r="F244" s="46">
        <f t="shared" si="12"/>
        <v>8.1397893057337989E-4</v>
      </c>
      <c r="G244" s="46">
        <f t="shared" si="13"/>
        <v>2.9315960912052116E-2</v>
      </c>
    </row>
    <row r="245" spans="1:7" ht="15" customHeight="1" x14ac:dyDescent="0.3">
      <c r="A245" s="89" t="s">
        <v>870</v>
      </c>
      <c r="B245" s="85" t="s">
        <v>1026</v>
      </c>
      <c r="C245" s="113">
        <v>20656950.739999998</v>
      </c>
      <c r="D245" s="89">
        <v>28</v>
      </c>
      <c r="E245" s="44"/>
      <c r="F245" s="46">
        <f t="shared" si="12"/>
        <v>5.3362195310741843E-3</v>
      </c>
      <c r="G245" s="46">
        <f t="shared" si="13"/>
        <v>9.1205211726384364E-2</v>
      </c>
    </row>
    <row r="246" spans="1:7" ht="15" customHeight="1" x14ac:dyDescent="0.3">
      <c r="A246" s="89" t="s">
        <v>871</v>
      </c>
      <c r="B246" s="85" t="s">
        <v>1028</v>
      </c>
      <c r="C246" s="113">
        <v>272887914.13999999</v>
      </c>
      <c r="D246" s="89">
        <v>101</v>
      </c>
      <c r="E246" s="44"/>
      <c r="F246" s="46">
        <f t="shared" si="12"/>
        <v>7.0493938604801215E-2</v>
      </c>
      <c r="G246" s="46">
        <f t="shared" si="13"/>
        <v>0.3289902280130293</v>
      </c>
    </row>
    <row r="247" spans="1:7" ht="15" customHeight="1" x14ac:dyDescent="0.3">
      <c r="A247" s="89" t="s">
        <v>872</v>
      </c>
      <c r="B247" s="85" t="s">
        <v>1029</v>
      </c>
      <c r="C247" s="113">
        <v>335990191.25999999</v>
      </c>
      <c r="D247" s="89">
        <v>47</v>
      </c>
      <c r="E247" s="44"/>
      <c r="F247" s="46">
        <f t="shared" si="12"/>
        <v>8.679487323262905E-2</v>
      </c>
      <c r="G247" s="46">
        <f t="shared" si="13"/>
        <v>0.15309446254071662</v>
      </c>
    </row>
    <row r="248" spans="1:7" ht="15" customHeight="1" x14ac:dyDescent="0.3">
      <c r="A248" s="89" t="s">
        <v>873</v>
      </c>
      <c r="B248" s="85" t="s">
        <v>1030</v>
      </c>
      <c r="C248" s="113">
        <v>401873716.44999999</v>
      </c>
      <c r="D248" s="89">
        <v>33</v>
      </c>
      <c r="E248" s="44"/>
      <c r="F248" s="46">
        <f t="shared" si="12"/>
        <v>0.10381427548226117</v>
      </c>
      <c r="G248" s="46">
        <f t="shared" si="13"/>
        <v>0.10749185667752444</v>
      </c>
    </row>
    <row r="249" spans="1:7" ht="15" customHeight="1" x14ac:dyDescent="0.3">
      <c r="A249" s="89" t="s">
        <v>874</v>
      </c>
      <c r="B249" s="85" t="s">
        <v>1031</v>
      </c>
      <c r="C249" s="113">
        <v>427569156.93000001</v>
      </c>
      <c r="D249" s="89">
        <v>25</v>
      </c>
      <c r="E249" s="44"/>
      <c r="F249" s="46">
        <f t="shared" si="12"/>
        <v>0.11045206598071158</v>
      </c>
      <c r="G249" s="46">
        <f t="shared" si="13"/>
        <v>8.143322475570032E-2</v>
      </c>
    </row>
    <row r="250" spans="1:7" ht="15" customHeight="1" x14ac:dyDescent="0.3">
      <c r="A250" s="89" t="s">
        <v>875</v>
      </c>
      <c r="B250" s="85" t="s">
        <v>1032</v>
      </c>
      <c r="C250" s="113">
        <v>488110796.91000003</v>
      </c>
      <c r="D250" s="89">
        <v>20</v>
      </c>
      <c r="E250" s="44"/>
      <c r="F250" s="46">
        <f t="shared" si="12"/>
        <v>0.12609152244119293</v>
      </c>
      <c r="G250" s="46">
        <f t="shared" si="13"/>
        <v>6.5146579804560262E-2</v>
      </c>
    </row>
    <row r="251" spans="1:7" ht="15" customHeight="1" x14ac:dyDescent="0.3">
      <c r="A251" s="89" t="s">
        <v>876</v>
      </c>
      <c r="B251" s="85" t="s">
        <v>1033</v>
      </c>
      <c r="C251" s="113">
        <v>608562250.5</v>
      </c>
      <c r="D251" s="89">
        <v>18</v>
      </c>
      <c r="E251" s="44"/>
      <c r="F251" s="46">
        <f t="shared" si="12"/>
        <v>0.15720721842572202</v>
      </c>
      <c r="G251" s="46">
        <f t="shared" si="13"/>
        <v>5.8631921824104233E-2</v>
      </c>
    </row>
    <row r="252" spans="1:7" ht="15" customHeight="1" x14ac:dyDescent="0.3">
      <c r="A252" s="89" t="s">
        <v>877</v>
      </c>
      <c r="B252" s="85" t="s">
        <v>1034</v>
      </c>
      <c r="C252" s="113">
        <v>263445076.77000001</v>
      </c>
      <c r="D252" s="89">
        <v>6</v>
      </c>
      <c r="E252" s="85"/>
      <c r="F252" s="46">
        <f t="shared" si="12"/>
        <v>6.8054611821445052E-2</v>
      </c>
      <c r="G252" s="46">
        <f t="shared" si="13"/>
        <v>1.9543973941368076E-2</v>
      </c>
    </row>
    <row r="253" spans="1:7" ht="15" customHeight="1" x14ac:dyDescent="0.3">
      <c r="A253" s="89" t="s">
        <v>878</v>
      </c>
      <c r="B253" s="85" t="s">
        <v>1035</v>
      </c>
      <c r="C253" s="113">
        <v>1048363952.12</v>
      </c>
      <c r="D253" s="89">
        <v>14</v>
      </c>
      <c r="E253" s="85"/>
      <c r="F253" s="46">
        <f t="shared" si="12"/>
        <v>0.2708192640525639</v>
      </c>
      <c r="G253" s="46">
        <f t="shared" si="13"/>
        <v>4.5602605863192182E-2</v>
      </c>
    </row>
    <row r="254" spans="1:7" ht="15" customHeight="1" x14ac:dyDescent="0.3">
      <c r="A254" s="89" t="s">
        <v>879</v>
      </c>
      <c r="B254" s="55" t="s">
        <v>1</v>
      </c>
      <c r="C254" s="113">
        <f>SUM(C243:C253)</f>
        <v>3871083380.23</v>
      </c>
      <c r="D254" s="85">
        <f>SUM(D243:D253)</f>
        <v>307</v>
      </c>
      <c r="E254" s="56"/>
      <c r="F254" s="46">
        <f>SUM(F243:F253)</f>
        <v>1</v>
      </c>
      <c r="G254" s="46">
        <f>SUM(G243:G253)</f>
        <v>1.0000000000000002</v>
      </c>
    </row>
    <row r="255" spans="1:7" ht="15" customHeight="1" x14ac:dyDescent="0.3">
      <c r="A255" s="57"/>
      <c r="B255" s="59" t="s">
        <v>960</v>
      </c>
      <c r="C255" s="57" t="s">
        <v>151</v>
      </c>
      <c r="D255" s="57" t="s">
        <v>57</v>
      </c>
      <c r="E255" s="57"/>
      <c r="F255" s="57" t="s">
        <v>144</v>
      </c>
      <c r="G255" s="57" t="s">
        <v>149</v>
      </c>
    </row>
    <row r="256" spans="1:7" ht="15" customHeight="1" x14ac:dyDescent="0.3">
      <c r="A256" s="89" t="s">
        <v>880</v>
      </c>
      <c r="B256" s="89" t="s">
        <v>136</v>
      </c>
      <c r="C256" s="119">
        <v>66.322308681253759</v>
      </c>
      <c r="F256" s="46"/>
      <c r="G256" s="46"/>
    </row>
    <row r="257" spans="1:7" ht="15" customHeight="1" x14ac:dyDescent="0.3">
      <c r="C257" s="113"/>
      <c r="F257" s="46"/>
      <c r="G257" s="46"/>
    </row>
    <row r="258" spans="1:7" ht="15" customHeight="1" x14ac:dyDescent="0.3">
      <c r="B258" s="85" t="s">
        <v>240</v>
      </c>
      <c r="C258" s="113"/>
      <c r="F258" s="46"/>
      <c r="G258" s="46"/>
    </row>
    <row r="259" spans="1:7" ht="15" customHeight="1" x14ac:dyDescent="0.3">
      <c r="A259" s="89" t="s">
        <v>881</v>
      </c>
      <c r="B259" s="89" t="s">
        <v>168</v>
      </c>
      <c r="C259" s="113">
        <v>236731591.66</v>
      </c>
      <c r="D259" s="89">
        <v>68</v>
      </c>
      <c r="F259" s="46">
        <f t="shared" ref="F259:F266" si="14">IF($C$267=0,"",IF(C259="[for completion]","",C259/$C$267))</f>
        <v>6.115383431651493E-2</v>
      </c>
      <c r="G259" s="46">
        <f t="shared" ref="G259:G266" si="15">IF($D$267=0,"",IF(D259="[for completion]","",D259/$D$267))</f>
        <v>0.22295081967213115</v>
      </c>
    </row>
    <row r="260" spans="1:7" ht="15" customHeight="1" x14ac:dyDescent="0.3">
      <c r="A260" s="89" t="s">
        <v>882</v>
      </c>
      <c r="B260" s="89" t="s">
        <v>170</v>
      </c>
      <c r="C260" s="113">
        <v>338011115.60000002</v>
      </c>
      <c r="D260" s="89">
        <v>24</v>
      </c>
      <c r="F260" s="46">
        <f t="shared" si="14"/>
        <v>8.7316929758283104E-2</v>
      </c>
      <c r="G260" s="46">
        <f t="shared" si="15"/>
        <v>7.8688524590163941E-2</v>
      </c>
    </row>
    <row r="261" spans="1:7" ht="15" customHeight="1" x14ac:dyDescent="0.3">
      <c r="A261" s="89" t="s">
        <v>883</v>
      </c>
      <c r="B261" s="89" t="s">
        <v>171</v>
      </c>
      <c r="C261" s="113">
        <v>462246981.81</v>
      </c>
      <c r="D261" s="89">
        <v>49</v>
      </c>
      <c r="F261" s="46">
        <f t="shared" si="14"/>
        <v>0.1194102364652594</v>
      </c>
      <c r="G261" s="46">
        <f t="shared" si="15"/>
        <v>0.16065573770491803</v>
      </c>
    </row>
    <row r="262" spans="1:7" ht="15" customHeight="1" x14ac:dyDescent="0.3">
      <c r="A262" s="89" t="s">
        <v>884</v>
      </c>
      <c r="B262" s="89" t="s">
        <v>172</v>
      </c>
      <c r="C262" s="113">
        <v>878091824.32000005</v>
      </c>
      <c r="D262" s="89">
        <v>64</v>
      </c>
      <c r="F262" s="46">
        <f t="shared" si="14"/>
        <v>0.2268336116975678</v>
      </c>
      <c r="G262" s="46">
        <f t="shared" si="15"/>
        <v>0.20983606557377049</v>
      </c>
    </row>
    <row r="263" spans="1:7" ht="15" customHeight="1" x14ac:dyDescent="0.3">
      <c r="A263" s="89" t="s">
        <v>885</v>
      </c>
      <c r="B263" s="89" t="s">
        <v>173</v>
      </c>
      <c r="C263" s="113">
        <v>1375384840.1300001</v>
      </c>
      <c r="D263" s="89">
        <v>74</v>
      </c>
      <c r="F263" s="46">
        <f t="shared" si="14"/>
        <v>0.35529713649523142</v>
      </c>
      <c r="G263" s="46">
        <f t="shared" si="15"/>
        <v>0.24262295081967214</v>
      </c>
    </row>
    <row r="264" spans="1:7" ht="15" customHeight="1" x14ac:dyDescent="0.3">
      <c r="A264" s="89" t="s">
        <v>886</v>
      </c>
      <c r="B264" s="89" t="s">
        <v>174</v>
      </c>
      <c r="C264" s="113">
        <v>580617026.71000004</v>
      </c>
      <c r="D264" s="89">
        <v>26</v>
      </c>
      <c r="F264" s="46">
        <f t="shared" si="14"/>
        <v>0.14998825126714341</v>
      </c>
      <c r="G264" s="46">
        <f t="shared" si="15"/>
        <v>8.5245901639344257E-2</v>
      </c>
    </row>
    <row r="265" spans="1:7" ht="15" customHeight="1" x14ac:dyDescent="0.3">
      <c r="A265" s="89" t="s">
        <v>887</v>
      </c>
      <c r="B265" s="89" t="s">
        <v>175</v>
      </c>
      <c r="C265" s="113">
        <v>0</v>
      </c>
      <c r="D265" s="89">
        <v>0</v>
      </c>
      <c r="F265" s="46">
        <f t="shared" si="14"/>
        <v>0</v>
      </c>
      <c r="G265" s="46">
        <f t="shared" si="15"/>
        <v>0</v>
      </c>
    </row>
    <row r="266" spans="1:7" ht="15" customHeight="1" x14ac:dyDescent="0.3">
      <c r="A266" s="89" t="s">
        <v>888</v>
      </c>
      <c r="B266" s="89" t="s">
        <v>169</v>
      </c>
      <c r="C266" s="113">
        <f>SUM(C268:C273)</f>
        <v>0</v>
      </c>
      <c r="D266" s="89">
        <f>SUM(D268:D273)</f>
        <v>0</v>
      </c>
      <c r="F266" s="46">
        <f t="shared" si="14"/>
        <v>0</v>
      </c>
      <c r="G266" s="46">
        <f t="shared" si="15"/>
        <v>0</v>
      </c>
    </row>
    <row r="267" spans="1:7" ht="15" customHeight="1" x14ac:dyDescent="0.3">
      <c r="A267" s="89" t="s">
        <v>889</v>
      </c>
      <c r="B267" s="55" t="s">
        <v>1</v>
      </c>
      <c r="C267" s="113">
        <f>SUM(C259:C266)</f>
        <v>3871083380.23</v>
      </c>
      <c r="D267" s="89">
        <f>SUM(D259:D266)</f>
        <v>305</v>
      </c>
      <c r="F267" s="46">
        <f>SUM(F259:F266)</f>
        <v>1</v>
      </c>
      <c r="G267" s="46">
        <f>SUM(G259:G266)</f>
        <v>1</v>
      </c>
    </row>
    <row r="268" spans="1:7" ht="15" hidden="1" customHeight="1" outlineLevel="1" x14ac:dyDescent="0.3">
      <c r="A268" s="89" t="s">
        <v>890</v>
      </c>
      <c r="B268" s="66" t="s">
        <v>176</v>
      </c>
      <c r="C268" s="113">
        <v>0</v>
      </c>
      <c r="D268" s="89">
        <v>0</v>
      </c>
      <c r="F268" s="46">
        <f t="shared" ref="F268:F273" si="16">IF($C$267=0,"",IF(C268="[for completion]","",C268/$C$267))</f>
        <v>0</v>
      </c>
      <c r="G268" s="46">
        <f t="shared" ref="G268:G273" si="17">IF($D$267=0,"",IF(D268="[for completion]","",D268/$D$267))</f>
        <v>0</v>
      </c>
    </row>
    <row r="269" spans="1:7" ht="15" hidden="1" customHeight="1" outlineLevel="1" x14ac:dyDescent="0.3">
      <c r="A269" s="89" t="s">
        <v>891</v>
      </c>
      <c r="B269" s="66" t="s">
        <v>177</v>
      </c>
      <c r="C269" s="113">
        <v>0</v>
      </c>
      <c r="D269" s="89">
        <v>0</v>
      </c>
      <c r="F269" s="46">
        <f t="shared" si="16"/>
        <v>0</v>
      </c>
      <c r="G269" s="46">
        <f t="shared" si="17"/>
        <v>0</v>
      </c>
    </row>
    <row r="270" spans="1:7" ht="15" hidden="1" customHeight="1" outlineLevel="1" x14ac:dyDescent="0.3">
      <c r="A270" s="89" t="s">
        <v>892</v>
      </c>
      <c r="B270" s="66" t="s">
        <v>178</v>
      </c>
      <c r="C270" s="113">
        <v>0</v>
      </c>
      <c r="D270" s="89">
        <v>0</v>
      </c>
      <c r="F270" s="46">
        <f t="shared" si="16"/>
        <v>0</v>
      </c>
      <c r="G270" s="46">
        <f t="shared" si="17"/>
        <v>0</v>
      </c>
    </row>
    <row r="271" spans="1:7" ht="15" hidden="1" customHeight="1" outlineLevel="1" x14ac:dyDescent="0.3">
      <c r="A271" s="89" t="s">
        <v>893</v>
      </c>
      <c r="B271" s="66" t="s">
        <v>179</v>
      </c>
      <c r="C271" s="113">
        <v>0</v>
      </c>
      <c r="D271" s="89">
        <v>0</v>
      </c>
      <c r="F271" s="46">
        <f t="shared" si="16"/>
        <v>0</v>
      </c>
      <c r="G271" s="46">
        <f t="shared" si="17"/>
        <v>0</v>
      </c>
    </row>
    <row r="272" spans="1:7" ht="15" hidden="1" customHeight="1" outlineLevel="1" x14ac:dyDescent="0.3">
      <c r="A272" s="89" t="s">
        <v>894</v>
      </c>
      <c r="B272" s="66" t="s">
        <v>180</v>
      </c>
      <c r="C272" s="113">
        <v>0</v>
      </c>
      <c r="D272" s="89">
        <v>0</v>
      </c>
      <c r="F272" s="46">
        <f t="shared" si="16"/>
        <v>0</v>
      </c>
      <c r="G272" s="46">
        <f t="shared" si="17"/>
        <v>0</v>
      </c>
    </row>
    <row r="273" spans="1:7" ht="15" hidden="1" customHeight="1" outlineLevel="1" x14ac:dyDescent="0.3">
      <c r="A273" s="89" t="s">
        <v>895</v>
      </c>
      <c r="B273" s="66" t="s">
        <v>181</v>
      </c>
      <c r="C273" s="113">
        <v>0</v>
      </c>
      <c r="D273" s="89">
        <v>0</v>
      </c>
      <c r="F273" s="46">
        <f t="shared" si="16"/>
        <v>0</v>
      </c>
      <c r="G273" s="46">
        <f t="shared" si="17"/>
        <v>0</v>
      </c>
    </row>
    <row r="274" spans="1:7" ht="15" hidden="1" customHeight="1" outlineLevel="1" x14ac:dyDescent="0.3">
      <c r="A274" s="89" t="s">
        <v>896</v>
      </c>
      <c r="B274" s="66"/>
      <c r="C274" s="113"/>
      <c r="F274" s="46"/>
      <c r="G274" s="46"/>
    </row>
    <row r="275" spans="1:7" ht="15" hidden="1" customHeight="1" outlineLevel="1" x14ac:dyDescent="0.3">
      <c r="A275" s="89" t="s">
        <v>897</v>
      </c>
      <c r="B275" s="66"/>
      <c r="C275" s="113"/>
      <c r="F275" s="46"/>
      <c r="G275" s="46"/>
    </row>
    <row r="276" spans="1:7" ht="15" hidden="1" customHeight="1" outlineLevel="1" x14ac:dyDescent="0.3">
      <c r="A276" s="89" t="s">
        <v>898</v>
      </c>
      <c r="B276" s="66"/>
      <c r="C276" s="113"/>
      <c r="F276" s="46"/>
      <c r="G276" s="46"/>
    </row>
    <row r="277" spans="1:7" ht="15" customHeight="1" collapsed="1" x14ac:dyDescent="0.3">
      <c r="A277" s="57"/>
      <c r="B277" s="59" t="s">
        <v>961</v>
      </c>
      <c r="C277" s="57" t="s">
        <v>151</v>
      </c>
      <c r="D277" s="57" t="s">
        <v>57</v>
      </c>
      <c r="E277" s="57"/>
      <c r="F277" s="57" t="s">
        <v>144</v>
      </c>
      <c r="G277" s="57" t="s">
        <v>149</v>
      </c>
    </row>
    <row r="278" spans="1:7" ht="15" customHeight="1" x14ac:dyDescent="0.3">
      <c r="A278" s="89" t="s">
        <v>899</v>
      </c>
      <c r="B278" s="89" t="s">
        <v>136</v>
      </c>
      <c r="C278" s="113" t="s">
        <v>185</v>
      </c>
      <c r="F278" s="46"/>
      <c r="G278" s="46"/>
    </row>
    <row r="279" spans="1:7" ht="15" customHeight="1" x14ac:dyDescent="0.3">
      <c r="C279" s="113"/>
      <c r="F279" s="46"/>
      <c r="G279" s="46"/>
    </row>
    <row r="280" spans="1:7" ht="15" customHeight="1" x14ac:dyDescent="0.3">
      <c r="B280" s="85" t="s">
        <v>240</v>
      </c>
      <c r="C280" s="113"/>
      <c r="F280" s="46"/>
      <c r="G280" s="46"/>
    </row>
    <row r="281" spans="1:7" ht="15" customHeight="1" x14ac:dyDescent="0.3">
      <c r="A281" s="89" t="s">
        <v>900</v>
      </c>
      <c r="B281" s="89" t="s">
        <v>168</v>
      </c>
      <c r="C281" s="113" t="s">
        <v>185</v>
      </c>
      <c r="D281" s="113" t="s">
        <v>185</v>
      </c>
      <c r="F281" s="46" t="str">
        <f t="shared" ref="F281:F288" si="18">IF($C$289=0,"",IF(C281="[Mark as ND1 if not relevant]","",C281/$C$289))</f>
        <v/>
      </c>
      <c r="G281" s="46" t="str">
        <f t="shared" ref="G281:G288" si="19">IF($D$289=0,"",IF(D281="[Mark as ND1 if not relevant]","",D281/$D$289))</f>
        <v/>
      </c>
    </row>
    <row r="282" spans="1:7" ht="15" customHeight="1" x14ac:dyDescent="0.3">
      <c r="A282" s="89" t="s">
        <v>901</v>
      </c>
      <c r="B282" s="89" t="s">
        <v>170</v>
      </c>
      <c r="C282" s="113" t="s">
        <v>185</v>
      </c>
      <c r="D282" s="113" t="s">
        <v>185</v>
      </c>
      <c r="F282" s="46" t="str">
        <f t="shared" si="18"/>
        <v/>
      </c>
      <c r="G282" s="46" t="str">
        <f t="shared" si="19"/>
        <v/>
      </c>
    </row>
    <row r="283" spans="1:7" ht="15" customHeight="1" x14ac:dyDescent="0.3">
      <c r="A283" s="89" t="s">
        <v>902</v>
      </c>
      <c r="B283" s="89" t="s">
        <v>171</v>
      </c>
      <c r="C283" s="113" t="s">
        <v>185</v>
      </c>
      <c r="D283" s="113" t="s">
        <v>185</v>
      </c>
      <c r="F283" s="46" t="str">
        <f t="shared" si="18"/>
        <v/>
      </c>
      <c r="G283" s="46" t="str">
        <f t="shared" si="19"/>
        <v/>
      </c>
    </row>
    <row r="284" spans="1:7" ht="15" customHeight="1" x14ac:dyDescent="0.3">
      <c r="A284" s="89" t="s">
        <v>903</v>
      </c>
      <c r="B284" s="89" t="s">
        <v>172</v>
      </c>
      <c r="C284" s="113" t="s">
        <v>185</v>
      </c>
      <c r="D284" s="113" t="s">
        <v>185</v>
      </c>
      <c r="F284" s="46" t="str">
        <f t="shared" si="18"/>
        <v/>
      </c>
      <c r="G284" s="46" t="str">
        <f t="shared" si="19"/>
        <v/>
      </c>
    </row>
    <row r="285" spans="1:7" ht="15" customHeight="1" x14ac:dyDescent="0.3">
      <c r="A285" s="89" t="s">
        <v>904</v>
      </c>
      <c r="B285" s="89" t="s">
        <v>173</v>
      </c>
      <c r="C285" s="113" t="s">
        <v>185</v>
      </c>
      <c r="D285" s="113" t="s">
        <v>185</v>
      </c>
      <c r="F285" s="46" t="str">
        <f t="shared" si="18"/>
        <v/>
      </c>
      <c r="G285" s="46" t="str">
        <f t="shared" si="19"/>
        <v/>
      </c>
    </row>
    <row r="286" spans="1:7" ht="15" customHeight="1" x14ac:dyDescent="0.3">
      <c r="A286" s="89" t="s">
        <v>905</v>
      </c>
      <c r="B286" s="89" t="s">
        <v>174</v>
      </c>
      <c r="C286" s="113" t="s">
        <v>185</v>
      </c>
      <c r="D286" s="113" t="s">
        <v>185</v>
      </c>
      <c r="F286" s="46" t="str">
        <f t="shared" si="18"/>
        <v/>
      </c>
      <c r="G286" s="46" t="str">
        <f t="shared" si="19"/>
        <v/>
      </c>
    </row>
    <row r="287" spans="1:7" ht="15" customHeight="1" x14ac:dyDescent="0.3">
      <c r="A287" s="89" t="s">
        <v>906</v>
      </c>
      <c r="B287" s="89" t="s">
        <v>175</v>
      </c>
      <c r="C287" s="113" t="s">
        <v>185</v>
      </c>
      <c r="D287" s="113" t="s">
        <v>185</v>
      </c>
      <c r="F287" s="46" t="str">
        <f t="shared" si="18"/>
        <v/>
      </c>
      <c r="G287" s="46" t="str">
        <f t="shared" si="19"/>
        <v/>
      </c>
    </row>
    <row r="288" spans="1:7" ht="15" customHeight="1" x14ac:dyDescent="0.3">
      <c r="A288" s="89" t="s">
        <v>907</v>
      </c>
      <c r="B288" s="89" t="s">
        <v>169</v>
      </c>
      <c r="C288" s="113" t="s">
        <v>185</v>
      </c>
      <c r="D288" s="113" t="s">
        <v>185</v>
      </c>
      <c r="F288" s="46" t="str">
        <f t="shared" si="18"/>
        <v/>
      </c>
      <c r="G288" s="46" t="str">
        <f t="shared" si="19"/>
        <v/>
      </c>
    </row>
    <row r="289" spans="1:7" ht="15" customHeight="1" x14ac:dyDescent="0.3">
      <c r="A289" s="89" t="s">
        <v>908</v>
      </c>
      <c r="B289" s="55" t="s">
        <v>1</v>
      </c>
      <c r="C289" s="113">
        <f>SUM(C281:C288)</f>
        <v>0</v>
      </c>
      <c r="D289" s="89">
        <f>SUM(D281:D288)</f>
        <v>0</v>
      </c>
      <c r="F289" s="46">
        <f>SUM(F281:F288)</f>
        <v>0</v>
      </c>
      <c r="G289" s="46">
        <f>SUM(G281:G288)</f>
        <v>0</v>
      </c>
    </row>
    <row r="290" spans="1:7" ht="15" hidden="1" customHeight="1" outlineLevel="1" x14ac:dyDescent="0.3">
      <c r="A290" s="89" t="s">
        <v>909</v>
      </c>
      <c r="B290" s="66" t="s">
        <v>176</v>
      </c>
      <c r="C290" s="113"/>
      <c r="F290" s="46" t="str">
        <f t="shared" ref="F290:F295" si="20">IF($C$289=0,"",IF(C290="[for completion]","",C290/$C$289))</f>
        <v/>
      </c>
      <c r="G290" s="46">
        <f>0</f>
        <v>0</v>
      </c>
    </row>
    <row r="291" spans="1:7" ht="15" hidden="1" customHeight="1" outlineLevel="1" x14ac:dyDescent="0.3">
      <c r="A291" s="89" t="s">
        <v>910</v>
      </c>
      <c r="B291" s="66" t="s">
        <v>177</v>
      </c>
      <c r="C291" s="113"/>
      <c r="F291" s="46" t="str">
        <f t="shared" si="20"/>
        <v/>
      </c>
      <c r="G291" s="46">
        <f>0</f>
        <v>0</v>
      </c>
    </row>
    <row r="292" spans="1:7" ht="15" hidden="1" customHeight="1" outlineLevel="1" x14ac:dyDescent="0.3">
      <c r="A292" s="89" t="s">
        <v>911</v>
      </c>
      <c r="B292" s="66" t="s">
        <v>178</v>
      </c>
      <c r="C292" s="113"/>
      <c r="F292" s="46" t="str">
        <f t="shared" si="20"/>
        <v/>
      </c>
      <c r="G292" s="46">
        <f>0</f>
        <v>0</v>
      </c>
    </row>
    <row r="293" spans="1:7" ht="15" hidden="1" customHeight="1" outlineLevel="1" x14ac:dyDescent="0.3">
      <c r="A293" s="89" t="s">
        <v>912</v>
      </c>
      <c r="B293" s="66" t="s">
        <v>179</v>
      </c>
      <c r="C293" s="113"/>
      <c r="F293" s="46" t="str">
        <f t="shared" si="20"/>
        <v/>
      </c>
      <c r="G293" s="46">
        <f>0</f>
        <v>0</v>
      </c>
    </row>
    <row r="294" spans="1:7" ht="15" hidden="1" customHeight="1" outlineLevel="1" x14ac:dyDescent="0.3">
      <c r="A294" s="89" t="s">
        <v>913</v>
      </c>
      <c r="B294" s="66" t="s">
        <v>180</v>
      </c>
      <c r="C294" s="113"/>
      <c r="F294" s="46" t="str">
        <f t="shared" si="20"/>
        <v/>
      </c>
      <c r="G294" s="46">
        <f>0</f>
        <v>0</v>
      </c>
    </row>
    <row r="295" spans="1:7" ht="15" hidden="1" customHeight="1" outlineLevel="1" x14ac:dyDescent="0.3">
      <c r="A295" s="89" t="s">
        <v>914</v>
      </c>
      <c r="B295" s="66" t="s">
        <v>181</v>
      </c>
      <c r="C295" s="113"/>
      <c r="F295" s="46" t="str">
        <f t="shared" si="20"/>
        <v/>
      </c>
      <c r="G295" s="46">
        <f>0</f>
        <v>0</v>
      </c>
    </row>
    <row r="296" spans="1:7" ht="15" hidden="1" customHeight="1" outlineLevel="1" x14ac:dyDescent="0.3">
      <c r="A296" s="89" t="s">
        <v>915</v>
      </c>
      <c r="B296" s="66"/>
      <c r="C296" s="113"/>
      <c r="F296" s="46"/>
      <c r="G296" s="46"/>
    </row>
    <row r="297" spans="1:7" ht="15" hidden="1" customHeight="1" outlineLevel="1" x14ac:dyDescent="0.3">
      <c r="A297" s="89" t="s">
        <v>916</v>
      </c>
      <c r="B297" s="66"/>
      <c r="C297" s="113"/>
      <c r="F297" s="46"/>
      <c r="G297" s="46"/>
    </row>
    <row r="298" spans="1:7" ht="15" hidden="1" customHeight="1" outlineLevel="1" x14ac:dyDescent="0.3">
      <c r="A298" s="89" t="s">
        <v>917</v>
      </c>
      <c r="B298" s="66"/>
      <c r="C298" s="113"/>
      <c r="F298" s="46"/>
      <c r="G298" s="46"/>
    </row>
    <row r="299" spans="1:7" ht="15" customHeight="1" collapsed="1" x14ac:dyDescent="0.3">
      <c r="A299" s="57"/>
      <c r="B299" s="59" t="s">
        <v>962</v>
      </c>
      <c r="C299" s="57" t="s">
        <v>137</v>
      </c>
      <c r="D299" s="57"/>
      <c r="E299" s="57"/>
      <c r="F299" s="57"/>
      <c r="G299" s="58"/>
    </row>
    <row r="300" spans="1:7" ht="15" customHeight="1" x14ac:dyDescent="0.3">
      <c r="A300" s="89" t="s">
        <v>918</v>
      </c>
      <c r="B300" s="85" t="s">
        <v>28</v>
      </c>
      <c r="C300" s="46">
        <v>7.8959424555675506E-2</v>
      </c>
      <c r="G300" s="89"/>
    </row>
    <row r="301" spans="1:7" ht="15" customHeight="1" x14ac:dyDescent="0.3">
      <c r="A301" s="89" t="s">
        <v>919</v>
      </c>
      <c r="B301" s="85" t="s">
        <v>29</v>
      </c>
      <c r="C301" s="46">
        <v>0.37623551976384084</v>
      </c>
      <c r="G301" s="89"/>
    </row>
    <row r="302" spans="1:7" ht="15" customHeight="1" x14ac:dyDescent="0.3">
      <c r="A302" s="89" t="s">
        <v>920</v>
      </c>
      <c r="B302" s="85" t="s">
        <v>138</v>
      </c>
      <c r="C302" s="46">
        <v>3.6990917480959076E-2</v>
      </c>
      <c r="G302" s="89"/>
    </row>
    <row r="303" spans="1:7" ht="15" customHeight="1" x14ac:dyDescent="0.3">
      <c r="A303" s="89" t="s">
        <v>921</v>
      </c>
      <c r="B303" s="85" t="s">
        <v>30</v>
      </c>
      <c r="C303" s="46">
        <v>0.37481893097425145</v>
      </c>
      <c r="G303" s="89"/>
    </row>
    <row r="304" spans="1:7" ht="15" customHeight="1" x14ac:dyDescent="0.3">
      <c r="A304" s="89" t="s">
        <v>922</v>
      </c>
      <c r="B304" s="85" t="s">
        <v>75</v>
      </c>
      <c r="C304" s="46">
        <v>8.1031146844313881E-2</v>
      </c>
      <c r="G304" s="89"/>
    </row>
    <row r="305" spans="1:7" ht="15" customHeight="1" x14ac:dyDescent="0.3">
      <c r="A305" s="89" t="s">
        <v>923</v>
      </c>
      <c r="B305" s="85" t="s">
        <v>127</v>
      </c>
      <c r="C305" s="46">
        <v>0</v>
      </c>
      <c r="G305" s="89"/>
    </row>
    <row r="306" spans="1:7" ht="15" customHeight="1" x14ac:dyDescent="0.3">
      <c r="A306" s="89" t="s">
        <v>924</v>
      </c>
      <c r="B306" s="85" t="s">
        <v>203</v>
      </c>
      <c r="C306" s="46">
        <v>3.5746718124624405E-2</v>
      </c>
      <c r="G306" s="89"/>
    </row>
    <row r="307" spans="1:7" ht="15" customHeight="1" x14ac:dyDescent="0.3">
      <c r="A307" s="89" t="s">
        <v>925</v>
      </c>
      <c r="B307" s="85" t="s">
        <v>31</v>
      </c>
      <c r="C307" s="46">
        <v>0</v>
      </c>
      <c r="G307" s="89"/>
    </row>
    <row r="308" spans="1:7" ht="15" customHeight="1" x14ac:dyDescent="0.3">
      <c r="A308" s="89" t="s">
        <v>926</v>
      </c>
      <c r="B308" s="85" t="s">
        <v>204</v>
      </c>
      <c r="C308" s="46">
        <v>4.4474348209407712E-3</v>
      </c>
      <c r="G308" s="89"/>
    </row>
    <row r="309" spans="1:7" ht="15" customHeight="1" x14ac:dyDescent="0.3">
      <c r="A309" s="89" t="s">
        <v>927</v>
      </c>
      <c r="B309" s="85" t="s">
        <v>2</v>
      </c>
      <c r="C309" s="46">
        <v>1.1769907435394206E-2</v>
      </c>
      <c r="G309" s="89"/>
    </row>
    <row r="310" spans="1:7" ht="15" hidden="1" customHeight="1" outlineLevel="1" x14ac:dyDescent="0.3">
      <c r="A310" s="89" t="s">
        <v>928</v>
      </c>
      <c r="B310" s="66" t="s">
        <v>159</v>
      </c>
      <c r="C310" s="46"/>
      <c r="G310" s="89"/>
    </row>
    <row r="311" spans="1:7" ht="15" hidden="1" customHeight="1" outlineLevel="1" x14ac:dyDescent="0.3">
      <c r="A311" s="89" t="s">
        <v>929</v>
      </c>
      <c r="B311" s="66" t="s">
        <v>154</v>
      </c>
      <c r="C311" s="46"/>
      <c r="G311" s="89"/>
    </row>
    <row r="312" spans="1:7" ht="15" hidden="1" customHeight="1" outlineLevel="1" x14ac:dyDescent="0.3">
      <c r="A312" s="89" t="s">
        <v>930</v>
      </c>
      <c r="B312" s="66" t="s">
        <v>154</v>
      </c>
      <c r="C312" s="46"/>
      <c r="G312" s="89"/>
    </row>
    <row r="313" spans="1:7" ht="15" hidden="1" customHeight="1" outlineLevel="1" x14ac:dyDescent="0.3">
      <c r="A313" s="89" t="s">
        <v>931</v>
      </c>
      <c r="B313" s="66" t="s">
        <v>154</v>
      </c>
      <c r="C313" s="46"/>
      <c r="G313" s="89"/>
    </row>
    <row r="314" spans="1:7" ht="15" hidden="1" customHeight="1" outlineLevel="1" x14ac:dyDescent="0.3">
      <c r="A314" s="89" t="s">
        <v>932</v>
      </c>
      <c r="B314" s="66" t="s">
        <v>154</v>
      </c>
      <c r="C314" s="46"/>
      <c r="G314" s="89"/>
    </row>
    <row r="315" spans="1:7" ht="15" hidden="1" customHeight="1" outlineLevel="1" x14ac:dyDescent="0.3">
      <c r="A315" s="89" t="s">
        <v>933</v>
      </c>
      <c r="B315" s="66" t="s">
        <v>154</v>
      </c>
      <c r="C315" s="46"/>
      <c r="G315" s="89"/>
    </row>
    <row r="316" spans="1:7" ht="15" hidden="1" customHeight="1" outlineLevel="1" x14ac:dyDescent="0.3">
      <c r="A316" s="89" t="s">
        <v>934</v>
      </c>
      <c r="B316" s="66" t="s">
        <v>154</v>
      </c>
      <c r="C316" s="46"/>
      <c r="G316" s="89"/>
    </row>
    <row r="317" spans="1:7" ht="15" hidden="1" customHeight="1" outlineLevel="1" x14ac:dyDescent="0.3">
      <c r="A317" s="89" t="s">
        <v>935</v>
      </c>
      <c r="B317" s="66" t="s">
        <v>154</v>
      </c>
      <c r="C317" s="46"/>
      <c r="G317" s="89"/>
    </row>
    <row r="318" spans="1:7" ht="15" hidden="1" customHeight="1" outlineLevel="1" x14ac:dyDescent="0.3">
      <c r="A318" s="89" t="s">
        <v>936</v>
      </c>
      <c r="B318" s="66" t="s">
        <v>154</v>
      </c>
      <c r="C318" s="46"/>
      <c r="G318" s="89"/>
    </row>
    <row r="319" spans="1:7" ht="15" hidden="1" customHeight="1" outlineLevel="1" x14ac:dyDescent="0.3">
      <c r="A319" s="89" t="s">
        <v>937</v>
      </c>
      <c r="B319" s="66" t="s">
        <v>154</v>
      </c>
      <c r="C319" s="46"/>
      <c r="G319" s="89"/>
    </row>
    <row r="320" spans="1:7" ht="15" hidden="1" customHeight="1" outlineLevel="1" x14ac:dyDescent="0.3">
      <c r="A320" s="89" t="s">
        <v>938</v>
      </c>
      <c r="B320" s="66" t="s">
        <v>154</v>
      </c>
      <c r="C320" s="46"/>
      <c r="G320" s="89"/>
    </row>
    <row r="321" spans="1:3" ht="15" hidden="1" customHeight="1" outlineLevel="1" x14ac:dyDescent="0.3">
      <c r="A321" s="89" t="s">
        <v>939</v>
      </c>
      <c r="B321" s="66" t="s">
        <v>154</v>
      </c>
      <c r="C321" s="46"/>
    </row>
    <row r="322" spans="1:3" ht="15" hidden="1" customHeight="1" outlineLevel="1" x14ac:dyDescent="0.3">
      <c r="A322" s="89" t="s">
        <v>940</v>
      </c>
      <c r="B322" s="66" t="s">
        <v>154</v>
      </c>
      <c r="C322" s="46"/>
    </row>
    <row r="323" spans="1:3" ht="15" hidden="1" customHeight="1" outlineLevel="1" x14ac:dyDescent="0.3">
      <c r="A323" s="89" t="s">
        <v>941</v>
      </c>
      <c r="B323" s="66" t="s">
        <v>154</v>
      </c>
      <c r="C323" s="46"/>
    </row>
    <row r="324" spans="1:3" ht="15" hidden="1" customHeight="1" outlineLevel="1" x14ac:dyDescent="0.3">
      <c r="A324" s="89" t="s">
        <v>942</v>
      </c>
      <c r="B324" s="66" t="s">
        <v>154</v>
      </c>
      <c r="C324" s="46"/>
    </row>
    <row r="325" spans="1:3" ht="15" hidden="1" customHeight="1" outlineLevel="1" x14ac:dyDescent="0.3">
      <c r="A325" s="89" t="s">
        <v>943</v>
      </c>
      <c r="B325" s="66" t="s">
        <v>154</v>
      </c>
      <c r="C325" s="46"/>
    </row>
    <row r="326" spans="1:3" ht="15" hidden="1" customHeight="1" outlineLevel="1" x14ac:dyDescent="0.3">
      <c r="A326" s="89" t="s">
        <v>944</v>
      </c>
      <c r="B326" s="66" t="s">
        <v>154</v>
      </c>
      <c r="C326" s="46"/>
    </row>
    <row r="327" spans="1:3" collapsed="1" x14ac:dyDescent="0.3"/>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5" location="'2. Harmonised Glossary'!A9" display="Breakdown by Interest Rate"/>
    <hyperlink ref="B145" location="'2. Harmonised Glossary'!A14" display="Non-Performing Loans (NPLs)"/>
    <hyperlink ref="B11" location="'2. Harmonised Glossary'!A12" display="Property Type Information"/>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15" location="'2. Harmonised Glossary'!A9" display="Breakdown by Interest Rate"/>
    <hyperlink ref="B145" location="'2. Harmonised Glossary'!A14" display="Non-Performing Loans (NPLs)"/>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defaultColWidth="11.44140625" defaultRowHeight="14.4" outlineLevelRow="1" x14ac:dyDescent="0.3"/>
  <cols>
    <col min="1" max="1" width="16.33203125" style="49" customWidth="1" collapsed="1"/>
    <col min="2" max="2" width="89.88671875" style="4" bestFit="1" customWidth="1" collapsed="1"/>
    <col min="3" max="3" width="134.6640625" style="13" customWidth="1" collapsed="1"/>
    <col min="4" max="13" width="11.44140625" style="13" collapsed="1"/>
  </cols>
  <sheetData>
    <row r="1" spans="1:13" ht="31.2" x14ac:dyDescent="0.3">
      <c r="A1" s="19" t="s">
        <v>244</v>
      </c>
      <c r="B1" s="19"/>
      <c r="C1" s="2"/>
    </row>
    <row r="2" spans="1:13" x14ac:dyDescent="0.3">
      <c r="B2" s="2"/>
      <c r="C2" s="2"/>
    </row>
    <row r="3" spans="1:13" x14ac:dyDescent="0.3">
      <c r="A3" s="77" t="s">
        <v>64</v>
      </c>
      <c r="B3" s="40"/>
      <c r="C3" s="2"/>
    </row>
    <row r="4" spans="1:13" x14ac:dyDescent="0.3">
      <c r="C4" s="2"/>
    </row>
    <row r="5" spans="1:13" ht="18" x14ac:dyDescent="0.3">
      <c r="A5" s="18" t="s">
        <v>217</v>
      </c>
      <c r="B5" s="18" t="s">
        <v>993</v>
      </c>
      <c r="C5" s="17" t="s">
        <v>62</v>
      </c>
    </row>
    <row r="6" spans="1:13" x14ac:dyDescent="0.3">
      <c r="A6" s="71" t="s">
        <v>964</v>
      </c>
      <c r="B6" s="11" t="s">
        <v>234</v>
      </c>
      <c r="C6" s="4" t="s">
        <v>54</v>
      </c>
    </row>
    <row r="7" spans="1:13" s="83" customFormat="1" x14ac:dyDescent="0.3">
      <c r="A7" s="88" t="s">
        <v>965</v>
      </c>
      <c r="B7" s="44" t="s">
        <v>235</v>
      </c>
      <c r="C7" s="89" t="s">
        <v>54</v>
      </c>
      <c r="D7" s="86"/>
      <c r="E7" s="86"/>
      <c r="F7" s="86"/>
      <c r="G7" s="86"/>
      <c r="H7" s="86"/>
      <c r="I7" s="86"/>
      <c r="J7" s="86"/>
      <c r="K7" s="86"/>
      <c r="L7" s="86"/>
      <c r="M7" s="86"/>
    </row>
    <row r="8" spans="1:13" s="83" customFormat="1" x14ac:dyDescent="0.3">
      <c r="A8" s="88" t="s">
        <v>966</v>
      </c>
      <c r="B8" s="44" t="s">
        <v>236</v>
      </c>
      <c r="C8" s="89" t="s">
        <v>54</v>
      </c>
      <c r="D8" s="86"/>
      <c r="E8" s="86"/>
      <c r="F8" s="86"/>
      <c r="G8" s="86"/>
      <c r="H8" s="86"/>
      <c r="I8" s="86"/>
      <c r="J8" s="86"/>
      <c r="K8" s="86"/>
      <c r="L8" s="86"/>
      <c r="M8" s="86"/>
    </row>
    <row r="9" spans="1:13" x14ac:dyDescent="0.3">
      <c r="A9" s="88" t="s">
        <v>967</v>
      </c>
      <c r="B9" s="11" t="s">
        <v>63</v>
      </c>
      <c r="C9" s="4" t="s">
        <v>54</v>
      </c>
    </row>
    <row r="10" spans="1:13" ht="44.25" customHeight="1" x14ac:dyDescent="0.3">
      <c r="A10" s="88" t="s">
        <v>968</v>
      </c>
      <c r="B10" s="44" t="s">
        <v>242</v>
      </c>
      <c r="C10" s="89" t="s">
        <v>54</v>
      </c>
    </row>
    <row r="11" spans="1:13" s="83" customFormat="1" ht="54.75" customHeight="1" x14ac:dyDescent="0.3">
      <c r="A11" s="88" t="s">
        <v>969</v>
      </c>
      <c r="B11" s="44" t="s">
        <v>243</v>
      </c>
      <c r="C11" s="89" t="s">
        <v>54</v>
      </c>
      <c r="D11" s="86"/>
      <c r="E11" s="86"/>
      <c r="F11" s="86"/>
      <c r="G11" s="86"/>
      <c r="H11" s="86"/>
      <c r="I11" s="86"/>
      <c r="J11" s="86"/>
      <c r="K11" s="86"/>
      <c r="L11" s="86"/>
      <c r="M11" s="86"/>
    </row>
    <row r="12" spans="1:13" x14ac:dyDescent="0.3">
      <c r="A12" s="88" t="s">
        <v>970</v>
      </c>
      <c r="B12" s="11" t="s">
        <v>238</v>
      </c>
      <c r="C12" s="4" t="s">
        <v>54</v>
      </c>
    </row>
    <row r="13" spans="1:13" s="83" customFormat="1" x14ac:dyDescent="0.3">
      <c r="A13" s="88" t="s">
        <v>971</v>
      </c>
      <c r="B13" s="44" t="s">
        <v>250</v>
      </c>
      <c r="C13" s="89"/>
      <c r="D13" s="86"/>
      <c r="E13" s="86"/>
      <c r="F13" s="86"/>
      <c r="G13" s="86"/>
      <c r="H13" s="86"/>
      <c r="I13" s="86"/>
      <c r="J13" s="86"/>
      <c r="K13" s="86"/>
      <c r="L13" s="86"/>
      <c r="M13" s="86"/>
    </row>
    <row r="14" spans="1:13" s="83" customFormat="1" ht="28.8" x14ac:dyDescent="0.3">
      <c r="A14" s="88" t="s">
        <v>972</v>
      </c>
      <c r="B14" s="44" t="s">
        <v>251</v>
      </c>
      <c r="C14" s="89"/>
      <c r="D14" s="86"/>
      <c r="E14" s="86"/>
      <c r="F14" s="86"/>
      <c r="G14" s="86"/>
      <c r="H14" s="86"/>
      <c r="I14" s="86"/>
      <c r="J14" s="86"/>
      <c r="K14" s="86"/>
      <c r="L14" s="86"/>
      <c r="M14" s="86"/>
    </row>
    <row r="15" spans="1:13" s="83" customFormat="1" x14ac:dyDescent="0.3">
      <c r="A15" s="88" t="s">
        <v>973</v>
      </c>
      <c r="B15" s="44" t="s">
        <v>237</v>
      </c>
      <c r="C15" s="89"/>
      <c r="D15" s="86"/>
      <c r="E15" s="86"/>
      <c r="F15" s="86"/>
      <c r="G15" s="86"/>
      <c r="H15" s="86"/>
      <c r="I15" s="86"/>
      <c r="J15" s="86"/>
      <c r="K15" s="86"/>
      <c r="L15" s="86"/>
      <c r="M15" s="86"/>
    </row>
    <row r="16" spans="1:13" ht="28.8" x14ac:dyDescent="0.3">
      <c r="A16" s="88" t="s">
        <v>974</v>
      </c>
      <c r="B16" s="12" t="s">
        <v>252</v>
      </c>
      <c r="C16" s="4" t="s">
        <v>54</v>
      </c>
    </row>
    <row r="17" spans="1:13" ht="30" customHeight="1" x14ac:dyDescent="0.3">
      <c r="A17" s="88" t="s">
        <v>975</v>
      </c>
      <c r="B17" s="12" t="s">
        <v>153</v>
      </c>
      <c r="C17" s="4" t="s">
        <v>54</v>
      </c>
    </row>
    <row r="18" spans="1:13" x14ac:dyDescent="0.3">
      <c r="A18" s="88" t="s">
        <v>976</v>
      </c>
      <c r="B18" s="12" t="s">
        <v>150</v>
      </c>
      <c r="C18" s="52" t="s">
        <v>54</v>
      </c>
    </row>
    <row r="19" spans="1:13" s="49" customFormat="1" outlineLevel="1" x14ac:dyDescent="0.3">
      <c r="A19" s="88" t="s">
        <v>977</v>
      </c>
      <c r="B19" s="12" t="s">
        <v>996</v>
      </c>
      <c r="C19" s="52"/>
      <c r="D19" s="13"/>
      <c r="E19" s="13"/>
      <c r="F19" s="13"/>
      <c r="G19" s="13"/>
      <c r="H19" s="13"/>
      <c r="I19" s="13"/>
      <c r="J19" s="13"/>
      <c r="K19" s="13"/>
      <c r="L19" s="13"/>
      <c r="M19" s="13"/>
    </row>
    <row r="20" spans="1:13" s="83" customFormat="1" outlineLevel="1" x14ac:dyDescent="0.3">
      <c r="A20" s="88" t="s">
        <v>978</v>
      </c>
      <c r="B20" s="87"/>
      <c r="C20" s="84"/>
      <c r="D20" s="86"/>
      <c r="E20" s="86"/>
      <c r="F20" s="86"/>
      <c r="G20" s="86"/>
      <c r="H20" s="86"/>
      <c r="I20" s="86"/>
      <c r="J20" s="86"/>
      <c r="K20" s="86"/>
      <c r="L20" s="86"/>
      <c r="M20" s="86"/>
    </row>
    <row r="21" spans="1:13" s="83" customFormat="1" outlineLevel="1" x14ac:dyDescent="0.3">
      <c r="A21" s="88" t="s">
        <v>979</v>
      </c>
      <c r="B21" s="87"/>
      <c r="C21" s="84"/>
      <c r="D21" s="86"/>
      <c r="E21" s="86"/>
      <c r="F21" s="86"/>
      <c r="G21" s="86"/>
      <c r="H21" s="86"/>
      <c r="I21" s="86"/>
      <c r="J21" s="86"/>
      <c r="K21" s="86"/>
      <c r="L21" s="86"/>
      <c r="M21" s="86"/>
    </row>
    <row r="22" spans="1:13" s="83" customFormat="1" outlineLevel="1" x14ac:dyDescent="0.3">
      <c r="A22" s="88" t="s">
        <v>980</v>
      </c>
      <c r="B22" s="87"/>
      <c r="C22" s="84"/>
      <c r="D22" s="86"/>
      <c r="E22" s="86"/>
      <c r="F22" s="86"/>
      <c r="G22" s="86"/>
      <c r="H22" s="86"/>
      <c r="I22" s="86"/>
      <c r="J22" s="86"/>
      <c r="K22" s="86"/>
      <c r="L22" s="86"/>
      <c r="M22" s="86"/>
    </row>
    <row r="23" spans="1:13" s="83" customFormat="1" outlineLevel="1" x14ac:dyDescent="0.3">
      <c r="A23" s="88" t="s">
        <v>981</v>
      </c>
      <c r="B23" s="87"/>
      <c r="C23" s="84"/>
      <c r="D23" s="86"/>
      <c r="E23" s="86"/>
      <c r="F23" s="86"/>
      <c r="G23" s="86"/>
      <c r="H23" s="86"/>
      <c r="I23" s="86"/>
      <c r="J23" s="86"/>
      <c r="K23" s="86"/>
      <c r="L23" s="86"/>
      <c r="M23" s="86"/>
    </row>
    <row r="24" spans="1:13" s="49" customFormat="1" ht="18" x14ac:dyDescent="0.3">
      <c r="A24" s="18"/>
      <c r="B24" s="18" t="s">
        <v>994</v>
      </c>
      <c r="C24" s="17" t="s">
        <v>162</v>
      </c>
      <c r="D24" s="13"/>
      <c r="E24" s="13"/>
      <c r="F24" s="13"/>
      <c r="G24" s="13"/>
      <c r="H24" s="13"/>
      <c r="I24" s="13"/>
      <c r="J24" s="13"/>
      <c r="K24" s="13"/>
      <c r="L24" s="13"/>
      <c r="M24" s="13"/>
    </row>
    <row r="25" spans="1:13" s="49" customFormat="1" x14ac:dyDescent="0.3">
      <c r="A25" s="88" t="s">
        <v>982</v>
      </c>
      <c r="B25" s="12" t="s">
        <v>163</v>
      </c>
      <c r="C25" s="52" t="s">
        <v>185</v>
      </c>
      <c r="D25" s="13"/>
      <c r="E25" s="13"/>
      <c r="F25" s="13"/>
      <c r="G25" s="13"/>
      <c r="H25" s="13"/>
      <c r="I25" s="13"/>
      <c r="J25" s="13"/>
      <c r="K25" s="13"/>
      <c r="L25" s="13"/>
      <c r="M25" s="13"/>
    </row>
    <row r="26" spans="1:13" s="49" customFormat="1" x14ac:dyDescent="0.3">
      <c r="A26" s="88" t="s">
        <v>983</v>
      </c>
      <c r="B26" s="12" t="s">
        <v>164</v>
      </c>
      <c r="C26" s="52" t="s">
        <v>186</v>
      </c>
      <c r="D26" s="13"/>
      <c r="E26" s="13"/>
      <c r="F26" s="13"/>
      <c r="G26" s="13"/>
      <c r="H26" s="13"/>
      <c r="I26" s="13"/>
      <c r="J26" s="13"/>
      <c r="K26" s="13"/>
      <c r="L26" s="13"/>
      <c r="M26" s="13"/>
    </row>
    <row r="27" spans="1:13" s="49" customFormat="1" x14ac:dyDescent="0.3">
      <c r="A27" s="88" t="s">
        <v>984</v>
      </c>
      <c r="B27" s="12" t="s">
        <v>165</v>
      </c>
      <c r="C27" s="52" t="s">
        <v>187</v>
      </c>
      <c r="D27" s="13"/>
      <c r="E27" s="13"/>
      <c r="F27" s="13"/>
      <c r="G27" s="13"/>
      <c r="H27" s="13"/>
      <c r="I27" s="13"/>
      <c r="J27" s="13"/>
      <c r="K27" s="13"/>
      <c r="L27" s="13"/>
      <c r="M27" s="13"/>
    </row>
    <row r="28" spans="1:13" s="49" customFormat="1" outlineLevel="1" x14ac:dyDescent="0.3">
      <c r="A28" s="88" t="s">
        <v>982</v>
      </c>
      <c r="B28" s="53"/>
      <c r="C28" s="52"/>
      <c r="D28" s="13"/>
      <c r="E28" s="13"/>
      <c r="F28" s="13"/>
      <c r="G28" s="13"/>
      <c r="H28" s="13"/>
      <c r="I28" s="13"/>
      <c r="J28" s="13"/>
      <c r="K28" s="13"/>
      <c r="L28" s="13"/>
      <c r="M28" s="13"/>
    </row>
    <row r="29" spans="1:13" s="49" customFormat="1" outlineLevel="1" x14ac:dyDescent="0.3">
      <c r="A29" s="88" t="s">
        <v>985</v>
      </c>
      <c r="B29" s="53"/>
      <c r="C29" s="52"/>
      <c r="D29" s="13"/>
      <c r="E29" s="13"/>
      <c r="F29" s="13"/>
      <c r="G29" s="13"/>
      <c r="H29" s="13"/>
      <c r="I29" s="13"/>
      <c r="J29" s="13"/>
      <c r="K29" s="13"/>
      <c r="L29" s="13"/>
      <c r="M29" s="13"/>
    </row>
    <row r="30" spans="1:13" s="49" customFormat="1" outlineLevel="1" x14ac:dyDescent="0.3">
      <c r="A30" s="88" t="s">
        <v>986</v>
      </c>
      <c r="B30" s="12"/>
      <c r="C30" s="52"/>
      <c r="D30" s="13"/>
      <c r="E30" s="13"/>
      <c r="F30" s="13"/>
      <c r="G30" s="13"/>
      <c r="H30" s="13"/>
      <c r="I30" s="13"/>
      <c r="J30" s="13"/>
      <c r="K30" s="13"/>
      <c r="L30" s="13"/>
      <c r="M30" s="13"/>
    </row>
    <row r="31" spans="1:13" ht="18" x14ac:dyDescent="0.3">
      <c r="A31" s="18"/>
      <c r="B31" s="18" t="s">
        <v>995</v>
      </c>
      <c r="C31" s="17" t="s">
        <v>62</v>
      </c>
    </row>
    <row r="32" spans="1:13" x14ac:dyDescent="0.3">
      <c r="A32" s="88" t="s">
        <v>987</v>
      </c>
      <c r="B32" s="11" t="s">
        <v>65</v>
      </c>
      <c r="C32" s="4" t="s">
        <v>54</v>
      </c>
    </row>
    <row r="33" spans="1:2" x14ac:dyDescent="0.3">
      <c r="A33" s="88" t="s">
        <v>988</v>
      </c>
      <c r="B33" s="6"/>
    </row>
    <row r="34" spans="1:2" x14ac:dyDescent="0.3">
      <c r="A34" s="88" t="s">
        <v>989</v>
      </c>
      <c r="B34" s="6"/>
    </row>
    <row r="35" spans="1:2" x14ac:dyDescent="0.3">
      <c r="A35" s="88" t="s">
        <v>990</v>
      </c>
      <c r="B35" s="6"/>
    </row>
    <row r="36" spans="1:2" x14ac:dyDescent="0.3">
      <c r="A36" s="88" t="s">
        <v>991</v>
      </c>
      <c r="B36" s="6"/>
    </row>
    <row r="37" spans="1:2" x14ac:dyDescent="0.3">
      <c r="A37" s="88" t="s">
        <v>992</v>
      </c>
      <c r="B37" s="6"/>
    </row>
    <row r="38" spans="1:2" x14ac:dyDescent="0.3">
      <c r="B38" s="6"/>
    </row>
    <row r="39" spans="1:2" x14ac:dyDescent="0.3">
      <c r="B39" s="6"/>
    </row>
    <row r="40" spans="1:2" x14ac:dyDescent="0.3">
      <c r="B40" s="6"/>
    </row>
    <row r="41" spans="1:2" x14ac:dyDescent="0.3">
      <c r="B41" s="6"/>
    </row>
    <row r="42" spans="1:2" x14ac:dyDescent="0.3">
      <c r="B42" s="6"/>
    </row>
    <row r="43" spans="1:2" x14ac:dyDescent="0.3">
      <c r="B43" s="6"/>
    </row>
    <row r="44" spans="1:2" x14ac:dyDescent="0.3">
      <c r="B44" s="6"/>
    </row>
    <row r="45" spans="1:2" x14ac:dyDescent="0.3">
      <c r="B45" s="6"/>
    </row>
    <row r="46" spans="1:2" x14ac:dyDescent="0.3">
      <c r="B46" s="6"/>
    </row>
    <row r="47" spans="1:2" x14ac:dyDescent="0.3">
      <c r="B47" s="6"/>
    </row>
    <row r="48" spans="1:2" x14ac:dyDescent="0.3">
      <c r="B48" s="6"/>
    </row>
    <row r="49" spans="2:2" x14ac:dyDescent="0.3">
      <c r="B49" s="6"/>
    </row>
    <row r="50" spans="2:2" x14ac:dyDescent="0.3">
      <c r="B50" s="6"/>
    </row>
    <row r="51" spans="2:2" x14ac:dyDescent="0.3">
      <c r="B51" s="6"/>
    </row>
    <row r="52" spans="2:2" x14ac:dyDescent="0.3">
      <c r="B52" s="6"/>
    </row>
    <row r="53" spans="2:2" x14ac:dyDescent="0.3">
      <c r="B53" s="6"/>
    </row>
    <row r="54" spans="2:2" x14ac:dyDescent="0.3">
      <c r="B54" s="6"/>
    </row>
    <row r="55" spans="2:2" x14ac:dyDescent="0.3">
      <c r="B55" s="6"/>
    </row>
    <row r="56" spans="2:2" x14ac:dyDescent="0.3">
      <c r="B56" s="6"/>
    </row>
    <row r="57" spans="2:2" x14ac:dyDescent="0.3">
      <c r="B57" s="6"/>
    </row>
    <row r="58" spans="2:2" x14ac:dyDescent="0.3">
      <c r="B58" s="6"/>
    </row>
    <row r="59" spans="2:2" x14ac:dyDescent="0.3">
      <c r="B59" s="6"/>
    </row>
    <row r="60" spans="2:2" x14ac:dyDescent="0.3">
      <c r="B60" s="6"/>
    </row>
    <row r="61" spans="2:2" x14ac:dyDescent="0.3">
      <c r="B61" s="6"/>
    </row>
    <row r="62" spans="2:2" x14ac:dyDescent="0.3">
      <c r="B62" s="6"/>
    </row>
    <row r="63" spans="2:2" x14ac:dyDescent="0.3">
      <c r="B63" s="6"/>
    </row>
    <row r="64" spans="2:2" x14ac:dyDescent="0.3">
      <c r="B64" s="6"/>
    </row>
    <row r="65" spans="2:2" x14ac:dyDescent="0.3">
      <c r="B65" s="6"/>
    </row>
    <row r="66" spans="2:2" x14ac:dyDescent="0.3">
      <c r="B66" s="6"/>
    </row>
    <row r="67" spans="2:2" x14ac:dyDescent="0.3">
      <c r="B67" s="6"/>
    </row>
    <row r="68" spans="2:2" x14ac:dyDescent="0.3">
      <c r="B68" s="6"/>
    </row>
    <row r="69" spans="2:2" x14ac:dyDescent="0.3">
      <c r="B69" s="6"/>
    </row>
    <row r="70" spans="2:2" x14ac:dyDescent="0.3">
      <c r="B70" s="6"/>
    </row>
    <row r="71" spans="2:2" x14ac:dyDescent="0.3">
      <c r="B71" s="6"/>
    </row>
    <row r="72" spans="2:2" x14ac:dyDescent="0.3">
      <c r="B72" s="6"/>
    </row>
    <row r="73" spans="2:2" x14ac:dyDescent="0.3">
      <c r="B73" s="6"/>
    </row>
    <row r="74" spans="2:2" x14ac:dyDescent="0.3">
      <c r="B74" s="6"/>
    </row>
    <row r="75" spans="2:2" x14ac:dyDescent="0.3">
      <c r="B75" s="6"/>
    </row>
    <row r="76" spans="2:2" x14ac:dyDescent="0.3">
      <c r="B76" s="6"/>
    </row>
    <row r="77" spans="2:2" x14ac:dyDescent="0.3">
      <c r="B77" s="6"/>
    </row>
    <row r="78" spans="2:2" x14ac:dyDescent="0.3">
      <c r="B78" s="6"/>
    </row>
    <row r="79" spans="2:2" x14ac:dyDescent="0.3">
      <c r="B79" s="6"/>
    </row>
    <row r="80" spans="2:2" x14ac:dyDescent="0.3">
      <c r="B80" s="6"/>
    </row>
    <row r="81" spans="2:2" x14ac:dyDescent="0.3">
      <c r="B81" s="6"/>
    </row>
    <row r="82" spans="2:2" x14ac:dyDescent="0.3">
      <c r="B82" s="6"/>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6"/>
    </row>
    <row r="94" spans="2:2" x14ac:dyDescent="0.3">
      <c r="B94" s="6"/>
    </row>
    <row r="95" spans="2:2" x14ac:dyDescent="0.3">
      <c r="B95" s="6"/>
    </row>
    <row r="96" spans="2:2" x14ac:dyDescent="0.3">
      <c r="B96" s="6"/>
    </row>
    <row r="97" spans="2:2" x14ac:dyDescent="0.3">
      <c r="B97" s="6"/>
    </row>
    <row r="98" spans="2:2" x14ac:dyDescent="0.3">
      <c r="B98" s="6"/>
    </row>
    <row r="99" spans="2:2" x14ac:dyDescent="0.3">
      <c r="B99" s="6"/>
    </row>
    <row r="100" spans="2:2" x14ac:dyDescent="0.3">
      <c r="B100" s="6"/>
    </row>
    <row r="101" spans="2:2" x14ac:dyDescent="0.3">
      <c r="B101" s="7"/>
    </row>
    <row r="102" spans="2:2" x14ac:dyDescent="0.3">
      <c r="B102" s="6"/>
    </row>
    <row r="103" spans="2:2" x14ac:dyDescent="0.3">
      <c r="B103" s="6"/>
    </row>
    <row r="104" spans="2:2" x14ac:dyDescent="0.3">
      <c r="B104" s="6"/>
    </row>
    <row r="105" spans="2:2" x14ac:dyDescent="0.3">
      <c r="B105" s="6"/>
    </row>
    <row r="106" spans="2:2" x14ac:dyDescent="0.3">
      <c r="B106" s="6"/>
    </row>
    <row r="107" spans="2:2" x14ac:dyDescent="0.3">
      <c r="B107" s="6"/>
    </row>
    <row r="108" spans="2:2" x14ac:dyDescent="0.3">
      <c r="B108" s="6"/>
    </row>
    <row r="109" spans="2:2" x14ac:dyDescent="0.3">
      <c r="B109" s="6"/>
    </row>
    <row r="110" spans="2:2" x14ac:dyDescent="0.3">
      <c r="B110" s="6"/>
    </row>
    <row r="111" spans="2:2" x14ac:dyDescent="0.3">
      <c r="B111" s="6"/>
    </row>
    <row r="112" spans="2:2" x14ac:dyDescent="0.3">
      <c r="B112" s="6"/>
    </row>
    <row r="113" spans="2:2" x14ac:dyDescent="0.3">
      <c r="B113" s="6"/>
    </row>
    <row r="114" spans="2:2" x14ac:dyDescent="0.3">
      <c r="B114" s="6"/>
    </row>
    <row r="115" spans="2:2" x14ac:dyDescent="0.3">
      <c r="B115" s="6"/>
    </row>
    <row r="116" spans="2:2" x14ac:dyDescent="0.3">
      <c r="B116" s="6"/>
    </row>
    <row r="117" spans="2:2" x14ac:dyDescent="0.3">
      <c r="B117" s="6"/>
    </row>
    <row r="118" spans="2:2" x14ac:dyDescent="0.3">
      <c r="B118" s="6"/>
    </row>
    <row r="120" spans="2:2" x14ac:dyDescent="0.3">
      <c r="B120" s="6"/>
    </row>
    <row r="121" spans="2:2" x14ac:dyDescent="0.3">
      <c r="B121" s="6"/>
    </row>
    <row r="122" spans="2:2" x14ac:dyDescent="0.3">
      <c r="B122" s="6"/>
    </row>
    <row r="127" spans="2:2" x14ac:dyDescent="0.3">
      <c r="B127" s="3"/>
    </row>
    <row r="128" spans="2:2" x14ac:dyDescent="0.3">
      <c r="B128" s="5"/>
    </row>
    <row r="134" spans="2:2" x14ac:dyDescent="0.3">
      <c r="B134" s="12"/>
    </row>
    <row r="135" spans="2:2" x14ac:dyDescent="0.3">
      <c r="B135" s="6"/>
    </row>
    <row r="137" spans="2:2" x14ac:dyDescent="0.3">
      <c r="B137" s="6"/>
    </row>
    <row r="138" spans="2:2" x14ac:dyDescent="0.3">
      <c r="B138" s="6"/>
    </row>
    <row r="139" spans="2:2" x14ac:dyDescent="0.3">
      <c r="B139" s="6"/>
    </row>
    <row r="140" spans="2:2" x14ac:dyDescent="0.3">
      <c r="B140" s="6"/>
    </row>
    <row r="141" spans="2:2" x14ac:dyDescent="0.3">
      <c r="B141" s="6"/>
    </row>
    <row r="142" spans="2:2" x14ac:dyDescent="0.3">
      <c r="B142" s="6"/>
    </row>
    <row r="143" spans="2:2" x14ac:dyDescent="0.3">
      <c r="B143" s="6"/>
    </row>
    <row r="144" spans="2:2" x14ac:dyDescent="0.3">
      <c r="B144" s="6"/>
    </row>
    <row r="145" spans="2:2" x14ac:dyDescent="0.3">
      <c r="B145" s="6"/>
    </row>
    <row r="146" spans="2:2" x14ac:dyDescent="0.3">
      <c r="B146" s="6"/>
    </row>
    <row r="147" spans="2:2" x14ac:dyDescent="0.3">
      <c r="B147" s="6"/>
    </row>
    <row r="148" spans="2:2" x14ac:dyDescent="0.3">
      <c r="B148" s="6"/>
    </row>
    <row r="245" spans="2:2" x14ac:dyDescent="0.3">
      <c r="B245" s="11"/>
    </row>
    <row r="246" spans="2:2" x14ac:dyDescent="0.3">
      <c r="B246" s="6"/>
    </row>
    <row r="247" spans="2:2" x14ac:dyDescent="0.3">
      <c r="B247" s="6"/>
    </row>
    <row r="250" spans="2:2" x14ac:dyDescent="0.3">
      <c r="B250" s="6"/>
    </row>
    <row r="266" spans="2:2" x14ac:dyDescent="0.3">
      <c r="B266" s="11"/>
    </row>
    <row r="296" spans="2:2" x14ac:dyDescent="0.3">
      <c r="B296" s="3"/>
    </row>
    <row r="297" spans="2:2" x14ac:dyDescent="0.3">
      <c r="B297" s="6"/>
    </row>
    <row r="299" spans="2:2" x14ac:dyDescent="0.3">
      <c r="B299" s="6"/>
    </row>
    <row r="300" spans="2:2" x14ac:dyDescent="0.3">
      <c r="B300" s="6"/>
    </row>
    <row r="301" spans="2:2" x14ac:dyDescent="0.3">
      <c r="B301" s="6"/>
    </row>
    <row r="302" spans="2:2" x14ac:dyDescent="0.3">
      <c r="B302" s="6"/>
    </row>
    <row r="303" spans="2:2" x14ac:dyDescent="0.3">
      <c r="B303" s="6"/>
    </row>
    <row r="304" spans="2:2" x14ac:dyDescent="0.3">
      <c r="B304" s="6"/>
    </row>
    <row r="305" spans="2:2" x14ac:dyDescent="0.3">
      <c r="B305" s="6"/>
    </row>
    <row r="306" spans="2:2" x14ac:dyDescent="0.3">
      <c r="B306" s="6"/>
    </row>
    <row r="307" spans="2:2" x14ac:dyDescent="0.3">
      <c r="B307" s="6"/>
    </row>
    <row r="308" spans="2:2" x14ac:dyDescent="0.3">
      <c r="B308" s="6"/>
    </row>
    <row r="309" spans="2:2" x14ac:dyDescent="0.3">
      <c r="B309" s="6"/>
    </row>
    <row r="310" spans="2:2" x14ac:dyDescent="0.3">
      <c r="B310" s="6"/>
    </row>
    <row r="322" spans="2:2" x14ac:dyDescent="0.3">
      <c r="B322" s="6"/>
    </row>
    <row r="323" spans="2:2" x14ac:dyDescent="0.3">
      <c r="B323" s="6"/>
    </row>
    <row r="324" spans="2:2" x14ac:dyDescent="0.3">
      <c r="B324" s="6"/>
    </row>
    <row r="325" spans="2:2" x14ac:dyDescent="0.3">
      <c r="B325" s="6"/>
    </row>
    <row r="326" spans="2:2" x14ac:dyDescent="0.3">
      <c r="B326" s="6"/>
    </row>
    <row r="327" spans="2:2" x14ac:dyDescent="0.3">
      <c r="B327" s="6"/>
    </row>
    <row r="328" spans="2:2" x14ac:dyDescent="0.3">
      <c r="B328" s="6"/>
    </row>
    <row r="329" spans="2:2" x14ac:dyDescent="0.3">
      <c r="B329" s="6"/>
    </row>
    <row r="330" spans="2:2" x14ac:dyDescent="0.3">
      <c r="B330" s="6"/>
    </row>
    <row r="332" spans="2:2" x14ac:dyDescent="0.3">
      <c r="B332" s="6"/>
    </row>
    <row r="333" spans="2:2" x14ac:dyDescent="0.3">
      <c r="B333" s="6"/>
    </row>
    <row r="334" spans="2:2" x14ac:dyDescent="0.3">
      <c r="B334" s="6"/>
    </row>
    <row r="335" spans="2:2" x14ac:dyDescent="0.3">
      <c r="B335" s="6"/>
    </row>
    <row r="336" spans="2:2" x14ac:dyDescent="0.3">
      <c r="B336" s="6"/>
    </row>
    <row r="338" spans="2:2" x14ac:dyDescent="0.3">
      <c r="B338" s="6"/>
    </row>
    <row r="341" spans="2:2" x14ac:dyDescent="0.3">
      <c r="B341" s="6"/>
    </row>
    <row r="344" spans="2:2" x14ac:dyDescent="0.3">
      <c r="B344" s="6"/>
    </row>
    <row r="345" spans="2:2" x14ac:dyDescent="0.3">
      <c r="B345" s="6"/>
    </row>
    <row r="346" spans="2:2" x14ac:dyDescent="0.3">
      <c r="B346" s="6"/>
    </row>
    <row r="347" spans="2:2" x14ac:dyDescent="0.3">
      <c r="B347" s="6"/>
    </row>
    <row r="348" spans="2:2" x14ac:dyDescent="0.3">
      <c r="B348" s="6"/>
    </row>
    <row r="349" spans="2:2" x14ac:dyDescent="0.3">
      <c r="B349" s="6"/>
    </row>
    <row r="350" spans="2:2" x14ac:dyDescent="0.3">
      <c r="B350" s="6"/>
    </row>
    <row r="351" spans="2:2" x14ac:dyDescent="0.3">
      <c r="B351" s="6"/>
    </row>
    <row r="352" spans="2:2" x14ac:dyDescent="0.3">
      <c r="B352" s="6"/>
    </row>
    <row r="353" spans="2:2" x14ac:dyDescent="0.3">
      <c r="B353" s="6"/>
    </row>
    <row r="354" spans="2:2" x14ac:dyDescent="0.3">
      <c r="B354" s="6"/>
    </row>
    <row r="355" spans="2:2" x14ac:dyDescent="0.3">
      <c r="B355" s="6"/>
    </row>
    <row r="356" spans="2:2" x14ac:dyDescent="0.3">
      <c r="B356" s="6"/>
    </row>
    <row r="357" spans="2:2" x14ac:dyDescent="0.3">
      <c r="B357" s="6"/>
    </row>
    <row r="358" spans="2:2" x14ac:dyDescent="0.3">
      <c r="B358" s="6"/>
    </row>
    <row r="359" spans="2:2" x14ac:dyDescent="0.3">
      <c r="B359" s="6"/>
    </row>
    <row r="360" spans="2:2" x14ac:dyDescent="0.3">
      <c r="B360" s="6"/>
    </row>
    <row r="361" spans="2:2" x14ac:dyDescent="0.3">
      <c r="B361" s="6"/>
    </row>
    <row r="362" spans="2:2" x14ac:dyDescent="0.3">
      <c r="B362" s="6"/>
    </row>
    <row r="366" spans="2:2" x14ac:dyDescent="0.3">
      <c r="B366" s="3"/>
    </row>
    <row r="383" spans="2:2" x14ac:dyDescent="0.3">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sqref="A1:B1"/>
    </sheetView>
  </sheetViews>
  <sheetFormatPr defaultColWidth="8.88671875" defaultRowHeight="14.4" outlineLevelRow="1" x14ac:dyDescent="0.3"/>
  <cols>
    <col min="1" max="1" width="13.33203125" style="89" customWidth="1"/>
    <col min="2" max="2" width="60.5546875" style="89" bestFit="1" customWidth="1"/>
    <col min="3" max="7" width="24.33203125" style="89" customWidth="1"/>
    <col min="8" max="8" width="7.33203125" style="89" customWidth="1"/>
    <col min="9" max="9" width="38.109375" style="89" customWidth="1"/>
    <col min="10" max="11" width="47.6640625" style="89" customWidth="1"/>
    <col min="12" max="12" width="7.33203125" style="89" customWidth="1"/>
    <col min="13" max="13" width="25.6640625" style="89" customWidth="1"/>
    <col min="14" max="14" width="25.6640625" style="51" customWidth="1"/>
    <col min="15" max="16384" width="8.88671875" style="50"/>
  </cols>
  <sheetData>
    <row r="1" spans="1:13" ht="23.25" customHeight="1" x14ac:dyDescent="0.3">
      <c r="A1" s="130" t="s">
        <v>1102</v>
      </c>
      <c r="B1" s="130"/>
    </row>
    <row r="2" spans="1:13" ht="31.2" x14ac:dyDescent="0.3">
      <c r="A2" s="19" t="s">
        <v>1103</v>
      </c>
      <c r="B2" s="19"/>
      <c r="C2" s="51"/>
      <c r="D2" s="51"/>
      <c r="E2" s="51"/>
      <c r="F2" s="41"/>
      <c r="G2" s="41"/>
      <c r="H2" s="51"/>
      <c r="I2" s="19"/>
      <c r="J2" s="51"/>
      <c r="K2" s="51"/>
      <c r="L2" s="51"/>
      <c r="M2" s="51"/>
    </row>
    <row r="3" spans="1:13" ht="15" thickBot="1" x14ac:dyDescent="0.35">
      <c r="A3" s="51"/>
      <c r="B3" s="91"/>
      <c r="C3" s="91"/>
      <c r="D3" s="51"/>
      <c r="E3" s="51"/>
      <c r="F3" s="51"/>
      <c r="G3" s="51"/>
      <c r="H3" s="51"/>
      <c r="L3" s="51"/>
      <c r="M3" s="51"/>
    </row>
    <row r="4" spans="1:13" ht="36.6" thickBot="1" x14ac:dyDescent="0.35">
      <c r="A4" s="43"/>
      <c r="B4" s="42" t="s">
        <v>128</v>
      </c>
      <c r="C4" s="92" t="s">
        <v>1036</v>
      </c>
      <c r="D4" s="43"/>
      <c r="E4" s="43"/>
      <c r="F4" s="51"/>
      <c r="G4" s="51"/>
      <c r="H4" s="51"/>
      <c r="I4" s="18" t="s">
        <v>1104</v>
      </c>
      <c r="J4" s="17" t="s">
        <v>162</v>
      </c>
      <c r="L4" s="51"/>
      <c r="M4" s="51"/>
    </row>
    <row r="5" spans="1:13" ht="15" thickBot="1" x14ac:dyDescent="0.35">
      <c r="H5" s="51"/>
      <c r="I5" s="122" t="s">
        <v>163</v>
      </c>
      <c r="J5" s="89" t="s">
        <v>185</v>
      </c>
      <c r="L5" s="51"/>
      <c r="M5" s="51"/>
    </row>
    <row r="6" spans="1:13" ht="28.8" x14ac:dyDescent="0.3">
      <c r="A6" s="60"/>
      <c r="B6" s="78" t="s">
        <v>1105</v>
      </c>
      <c r="C6" s="60"/>
      <c r="E6" s="3"/>
      <c r="F6" s="3"/>
      <c r="G6" s="3"/>
      <c r="H6" s="51"/>
      <c r="I6" s="122" t="s">
        <v>164</v>
      </c>
      <c r="J6" s="89" t="s">
        <v>186</v>
      </c>
      <c r="L6" s="51"/>
      <c r="M6" s="51"/>
    </row>
    <row r="7" spans="1:13" x14ac:dyDescent="0.3">
      <c r="B7" s="75" t="s">
        <v>1106</v>
      </c>
      <c r="H7" s="51"/>
      <c r="I7" s="122" t="s">
        <v>165</v>
      </c>
      <c r="J7" s="89" t="s">
        <v>187</v>
      </c>
      <c r="L7" s="51"/>
      <c r="M7" s="51"/>
    </row>
    <row r="8" spans="1:13" x14ac:dyDescent="0.3">
      <c r="B8" s="75" t="s">
        <v>1107</v>
      </c>
      <c r="H8" s="51"/>
      <c r="I8" s="122" t="s">
        <v>1108</v>
      </c>
      <c r="J8" s="89" t="s">
        <v>1109</v>
      </c>
      <c r="L8" s="51"/>
      <c r="M8" s="51"/>
    </row>
    <row r="9" spans="1:13" ht="15" thickBot="1" x14ac:dyDescent="0.35">
      <c r="B9" s="76" t="s">
        <v>1110</v>
      </c>
      <c r="H9" s="51"/>
      <c r="L9" s="51"/>
      <c r="M9" s="51"/>
    </row>
    <row r="10" spans="1:13" ht="28.8" x14ac:dyDescent="0.3">
      <c r="B10" s="65"/>
      <c r="H10" s="51"/>
      <c r="I10" s="123" t="s">
        <v>1111</v>
      </c>
      <c r="L10" s="51"/>
      <c r="M10" s="51"/>
    </row>
    <row r="11" spans="1:13" ht="28.8" x14ac:dyDescent="0.3">
      <c r="B11" s="65"/>
      <c r="H11" s="51"/>
      <c r="I11" s="123" t="s">
        <v>1112</v>
      </c>
      <c r="L11" s="51"/>
      <c r="M11" s="51"/>
    </row>
    <row r="12" spans="1:13" ht="36" x14ac:dyDescent="0.3">
      <c r="A12" s="18" t="s">
        <v>217</v>
      </c>
      <c r="B12" s="18" t="s">
        <v>1113</v>
      </c>
      <c r="C12" s="15"/>
      <c r="D12" s="15"/>
      <c r="E12" s="15"/>
      <c r="F12" s="15"/>
      <c r="G12" s="15"/>
      <c r="H12" s="51"/>
      <c r="L12" s="51"/>
      <c r="M12" s="51"/>
    </row>
    <row r="13" spans="1:13" ht="15" customHeight="1" x14ac:dyDescent="0.3">
      <c r="A13" s="57"/>
      <c r="B13" s="59" t="s">
        <v>1114</v>
      </c>
      <c r="C13" s="57" t="s">
        <v>1115</v>
      </c>
      <c r="D13" s="57" t="s">
        <v>1116</v>
      </c>
      <c r="E13" s="45"/>
      <c r="F13" s="58"/>
      <c r="G13" s="58"/>
      <c r="H13" s="51"/>
      <c r="L13" s="51"/>
      <c r="M13" s="51"/>
    </row>
    <row r="14" spans="1:13" x14ac:dyDescent="0.3">
      <c r="A14" s="89" t="s">
        <v>1117</v>
      </c>
      <c r="B14" s="85" t="s">
        <v>1118</v>
      </c>
      <c r="C14" s="89" t="s">
        <v>186</v>
      </c>
      <c r="D14" s="89" t="s">
        <v>186</v>
      </c>
      <c r="E14" s="3"/>
      <c r="F14" s="3"/>
      <c r="G14" s="3"/>
      <c r="H14" s="51"/>
      <c r="L14" s="51"/>
      <c r="M14" s="51"/>
    </row>
    <row r="15" spans="1:13" x14ac:dyDescent="0.3">
      <c r="A15" s="89" t="s">
        <v>1119</v>
      </c>
      <c r="B15" s="85" t="s">
        <v>193</v>
      </c>
      <c r="C15" s="89" t="s">
        <v>186</v>
      </c>
      <c r="D15" s="89" t="s">
        <v>186</v>
      </c>
      <c r="E15" s="3"/>
      <c r="F15" s="3"/>
      <c r="G15" s="3"/>
      <c r="H15" s="51"/>
      <c r="L15" s="51"/>
      <c r="M15" s="51"/>
    </row>
    <row r="16" spans="1:13" x14ac:dyDescent="0.3">
      <c r="A16" s="89" t="s">
        <v>1120</v>
      </c>
      <c r="B16" s="85" t="s">
        <v>1121</v>
      </c>
      <c r="C16" s="89" t="s">
        <v>186</v>
      </c>
      <c r="D16" s="89" t="s">
        <v>186</v>
      </c>
      <c r="E16" s="3"/>
      <c r="F16" s="3"/>
      <c r="G16" s="3"/>
      <c r="H16" s="51"/>
      <c r="L16" s="51"/>
      <c r="M16" s="51"/>
    </row>
    <row r="17" spans="1:13" x14ac:dyDescent="0.3">
      <c r="A17" s="89" t="s">
        <v>1122</v>
      </c>
      <c r="B17" s="85" t="s">
        <v>1123</v>
      </c>
      <c r="C17" s="89" t="s">
        <v>186</v>
      </c>
      <c r="D17" s="89" t="s">
        <v>186</v>
      </c>
      <c r="E17" s="3"/>
      <c r="F17" s="3"/>
      <c r="G17" s="3"/>
      <c r="H17" s="51"/>
      <c r="L17" s="51"/>
      <c r="M17" s="51"/>
    </row>
    <row r="18" spans="1:13" x14ac:dyDescent="0.3">
      <c r="A18" s="89" t="s">
        <v>1124</v>
      </c>
      <c r="B18" s="85" t="s">
        <v>1125</v>
      </c>
      <c r="C18" s="89" t="s">
        <v>186</v>
      </c>
      <c r="D18" s="89" t="s">
        <v>186</v>
      </c>
      <c r="E18" s="3"/>
      <c r="F18" s="3"/>
      <c r="G18" s="3"/>
      <c r="H18" s="51"/>
      <c r="L18" s="51"/>
      <c r="M18" s="51"/>
    </row>
    <row r="19" spans="1:13" x14ac:dyDescent="0.3">
      <c r="A19" s="89" t="s">
        <v>1126</v>
      </c>
      <c r="B19" s="85" t="s">
        <v>1127</v>
      </c>
      <c r="C19" s="89" t="s">
        <v>186</v>
      </c>
      <c r="D19" s="89" t="s">
        <v>186</v>
      </c>
      <c r="E19" s="3"/>
      <c r="F19" s="3"/>
      <c r="G19" s="3"/>
      <c r="H19" s="51"/>
      <c r="L19" s="51"/>
      <c r="M19" s="51"/>
    </row>
    <row r="20" spans="1:13" x14ac:dyDescent="0.3">
      <c r="A20" s="89" t="s">
        <v>1128</v>
      </c>
      <c r="B20" s="85" t="s">
        <v>1129</v>
      </c>
      <c r="C20" s="89" t="s">
        <v>186</v>
      </c>
      <c r="D20" s="89" t="s">
        <v>186</v>
      </c>
      <c r="E20" s="3"/>
      <c r="F20" s="3"/>
      <c r="G20" s="3"/>
      <c r="H20" s="51"/>
      <c r="L20" s="51"/>
      <c r="M20" s="51"/>
    </row>
    <row r="21" spans="1:13" x14ac:dyDescent="0.3">
      <c r="A21" s="89" t="s">
        <v>1130</v>
      </c>
      <c r="B21" s="85" t="s">
        <v>1131</v>
      </c>
      <c r="C21" s="89" t="s">
        <v>186</v>
      </c>
      <c r="D21" s="89" t="s">
        <v>186</v>
      </c>
      <c r="E21" s="3"/>
      <c r="F21" s="3"/>
      <c r="G21" s="3"/>
      <c r="H21" s="51"/>
      <c r="L21" s="51"/>
      <c r="M21" s="51"/>
    </row>
    <row r="22" spans="1:13" x14ac:dyDescent="0.3">
      <c r="A22" s="89" t="s">
        <v>1132</v>
      </c>
      <c r="B22" s="85" t="s">
        <v>1133</v>
      </c>
      <c r="C22" s="89" t="s">
        <v>186</v>
      </c>
      <c r="D22" s="89" t="s">
        <v>186</v>
      </c>
      <c r="E22" s="3"/>
      <c r="F22" s="3"/>
      <c r="G22" s="3"/>
      <c r="H22" s="51"/>
      <c r="L22" s="51"/>
      <c r="M22" s="51"/>
    </row>
    <row r="23" spans="1:13" x14ac:dyDescent="0.3">
      <c r="A23" s="89" t="s">
        <v>1134</v>
      </c>
      <c r="B23" s="85" t="s">
        <v>1135</v>
      </c>
      <c r="C23" s="89" t="s">
        <v>186</v>
      </c>
      <c r="D23" s="89" t="s">
        <v>186</v>
      </c>
      <c r="E23" s="3"/>
      <c r="F23" s="3"/>
      <c r="G23" s="3"/>
      <c r="H23" s="51"/>
      <c r="L23" s="51"/>
      <c r="M23" s="51"/>
    </row>
    <row r="24" spans="1:13" x14ac:dyDescent="0.3">
      <c r="A24" s="89" t="s">
        <v>1136</v>
      </c>
      <c r="B24" s="85" t="s">
        <v>1137</v>
      </c>
      <c r="C24" s="80" t="s">
        <v>1138</v>
      </c>
      <c r="D24" s="89" t="s">
        <v>186</v>
      </c>
      <c r="E24" s="3"/>
      <c r="F24" s="3"/>
      <c r="G24" s="3"/>
      <c r="H24" s="51"/>
      <c r="L24" s="51"/>
      <c r="M24" s="51"/>
    </row>
    <row r="25" spans="1:13" hidden="1" outlineLevel="1" x14ac:dyDescent="0.3">
      <c r="A25" s="89" t="s">
        <v>1139</v>
      </c>
      <c r="B25" s="90"/>
      <c r="E25" s="3"/>
      <c r="F25" s="3"/>
      <c r="G25" s="3"/>
      <c r="H25" s="51"/>
      <c r="L25" s="51"/>
      <c r="M25" s="51"/>
    </row>
    <row r="26" spans="1:13" hidden="1" outlineLevel="1" x14ac:dyDescent="0.3">
      <c r="A26" s="89" t="s">
        <v>1140</v>
      </c>
      <c r="B26" s="90"/>
      <c r="E26" s="3"/>
      <c r="F26" s="3"/>
      <c r="G26" s="3"/>
      <c r="H26" s="51"/>
      <c r="L26" s="51"/>
      <c r="M26" s="51"/>
    </row>
    <row r="27" spans="1:13" hidden="1" outlineLevel="1" x14ac:dyDescent="0.3">
      <c r="A27" s="89" t="s">
        <v>1141</v>
      </c>
      <c r="B27" s="90"/>
      <c r="E27" s="3"/>
      <c r="F27" s="3"/>
      <c r="G27" s="3"/>
      <c r="H27" s="51"/>
      <c r="L27" s="51"/>
      <c r="M27" s="51"/>
    </row>
    <row r="28" spans="1:13" hidden="1" outlineLevel="1" x14ac:dyDescent="0.3">
      <c r="A28" s="89" t="s">
        <v>1142</v>
      </c>
      <c r="B28" s="90"/>
      <c r="E28" s="3"/>
      <c r="F28" s="3"/>
      <c r="G28" s="3"/>
      <c r="H28" s="51"/>
      <c r="L28" s="51"/>
      <c r="M28" s="51"/>
    </row>
    <row r="29" spans="1:13" hidden="1" outlineLevel="1" x14ac:dyDescent="0.3">
      <c r="A29" s="89" t="s">
        <v>1143</v>
      </c>
      <c r="B29" s="90"/>
      <c r="E29" s="3"/>
      <c r="F29" s="3"/>
      <c r="G29" s="3"/>
      <c r="H29" s="51"/>
      <c r="L29" s="51"/>
      <c r="M29" s="51"/>
    </row>
    <row r="30" spans="1:13" hidden="1" outlineLevel="1" x14ac:dyDescent="0.3">
      <c r="A30" s="89" t="s">
        <v>1144</v>
      </c>
      <c r="B30" s="90"/>
      <c r="E30" s="3"/>
      <c r="F30" s="3"/>
      <c r="G30" s="3"/>
      <c r="H30" s="51"/>
      <c r="L30" s="51"/>
      <c r="M30" s="51"/>
    </row>
    <row r="31" spans="1:13" hidden="1" outlineLevel="1" x14ac:dyDescent="0.3">
      <c r="A31" s="89" t="s">
        <v>1145</v>
      </c>
      <c r="B31" s="90"/>
      <c r="E31" s="3"/>
      <c r="F31" s="3"/>
      <c r="G31" s="3"/>
      <c r="H31" s="51"/>
      <c r="L31" s="51"/>
      <c r="M31" s="51"/>
    </row>
    <row r="32" spans="1:13" hidden="1" outlineLevel="1" x14ac:dyDescent="0.3">
      <c r="A32" s="89" t="s">
        <v>1146</v>
      </c>
      <c r="B32" s="90"/>
      <c r="E32" s="3"/>
      <c r="F32" s="3"/>
      <c r="G32" s="3"/>
      <c r="H32" s="51"/>
      <c r="L32" s="51"/>
      <c r="M32" s="51"/>
    </row>
    <row r="33" spans="1:13" ht="18" collapsed="1" x14ac:dyDescent="0.3">
      <c r="A33" s="15"/>
      <c r="B33" s="18" t="s">
        <v>1107</v>
      </c>
      <c r="C33" s="15"/>
      <c r="D33" s="15"/>
      <c r="E33" s="15"/>
      <c r="F33" s="15"/>
      <c r="G33" s="15"/>
      <c r="H33" s="51"/>
      <c r="L33" s="51"/>
      <c r="M33" s="51"/>
    </row>
    <row r="34" spans="1:13" ht="15" customHeight="1" x14ac:dyDescent="0.3">
      <c r="A34" s="57"/>
      <c r="B34" s="59" t="s">
        <v>1147</v>
      </c>
      <c r="C34" s="57" t="s">
        <v>1148</v>
      </c>
      <c r="D34" s="57" t="s">
        <v>1116</v>
      </c>
      <c r="E34" s="57" t="s">
        <v>1149</v>
      </c>
      <c r="F34" s="58"/>
      <c r="G34" s="58"/>
      <c r="H34" s="51"/>
      <c r="L34" s="51"/>
      <c r="M34" s="51"/>
    </row>
    <row r="35" spans="1:13" x14ac:dyDescent="0.3">
      <c r="A35" s="89" t="s">
        <v>1150</v>
      </c>
      <c r="B35" s="85" t="s">
        <v>1151</v>
      </c>
      <c r="C35" s="89" t="s">
        <v>186</v>
      </c>
      <c r="D35" s="89" t="s">
        <v>186</v>
      </c>
      <c r="E35" s="89" t="s">
        <v>186</v>
      </c>
      <c r="F35" s="124"/>
      <c r="G35" s="124"/>
      <c r="H35" s="51"/>
      <c r="L35" s="51"/>
      <c r="M35" s="51"/>
    </row>
    <row r="36" spans="1:13" x14ac:dyDescent="0.3">
      <c r="A36" s="89" t="s">
        <v>1152</v>
      </c>
      <c r="B36" s="85" t="s">
        <v>1153</v>
      </c>
      <c r="C36" s="89" t="s">
        <v>186</v>
      </c>
      <c r="D36" s="89" t="s">
        <v>186</v>
      </c>
      <c r="E36" s="89" t="s">
        <v>186</v>
      </c>
      <c r="H36" s="51"/>
      <c r="L36" s="51"/>
      <c r="M36" s="51"/>
    </row>
    <row r="37" spans="1:13" x14ac:dyDescent="0.3">
      <c r="A37" s="89" t="s">
        <v>1154</v>
      </c>
      <c r="B37" s="85" t="s">
        <v>1155</v>
      </c>
      <c r="C37" s="89" t="s">
        <v>186</v>
      </c>
      <c r="D37" s="89" t="s">
        <v>186</v>
      </c>
      <c r="E37" s="89" t="s">
        <v>186</v>
      </c>
      <c r="H37" s="51"/>
      <c r="L37" s="51"/>
      <c r="M37" s="51"/>
    </row>
    <row r="38" spans="1:13" x14ac:dyDescent="0.3">
      <c r="A38" s="89" t="s">
        <v>1156</v>
      </c>
      <c r="B38" s="85" t="s">
        <v>1157</v>
      </c>
      <c r="C38" s="89" t="s">
        <v>186</v>
      </c>
      <c r="D38" s="89" t="s">
        <v>186</v>
      </c>
      <c r="E38" s="89" t="s">
        <v>186</v>
      </c>
      <c r="H38" s="51"/>
      <c r="L38" s="51"/>
      <c r="M38" s="51"/>
    </row>
    <row r="39" spans="1:13" x14ac:dyDescent="0.3">
      <c r="A39" s="89" t="s">
        <v>1158</v>
      </c>
      <c r="B39" s="85" t="s">
        <v>1159</v>
      </c>
      <c r="C39" s="89" t="s">
        <v>186</v>
      </c>
      <c r="D39" s="89" t="s">
        <v>186</v>
      </c>
      <c r="E39" s="89" t="s">
        <v>186</v>
      </c>
      <c r="H39" s="51"/>
      <c r="L39" s="51"/>
      <c r="M39" s="51"/>
    </row>
    <row r="40" spans="1:13" x14ac:dyDescent="0.3">
      <c r="A40" s="89" t="s">
        <v>1160</v>
      </c>
      <c r="B40" s="85" t="s">
        <v>1161</v>
      </c>
      <c r="C40" s="89" t="s">
        <v>186</v>
      </c>
      <c r="D40" s="89" t="s">
        <v>186</v>
      </c>
      <c r="E40" s="89" t="s">
        <v>186</v>
      </c>
      <c r="H40" s="51"/>
      <c r="L40" s="51"/>
      <c r="M40" s="51"/>
    </row>
    <row r="41" spans="1:13" x14ac:dyDescent="0.3">
      <c r="A41" s="89" t="s">
        <v>1162</v>
      </c>
      <c r="B41" s="85" t="s">
        <v>1163</v>
      </c>
      <c r="C41" s="89" t="s">
        <v>186</v>
      </c>
      <c r="D41" s="89" t="s">
        <v>186</v>
      </c>
      <c r="E41" s="89" t="s">
        <v>186</v>
      </c>
      <c r="H41" s="51"/>
      <c r="L41" s="51"/>
      <c r="M41" s="51"/>
    </row>
    <row r="42" spans="1:13" x14ac:dyDescent="0.3">
      <c r="A42" s="89" t="s">
        <v>1164</v>
      </c>
      <c r="B42" s="85" t="s">
        <v>1165</v>
      </c>
      <c r="C42" s="89" t="s">
        <v>186</v>
      </c>
      <c r="D42" s="89" t="s">
        <v>186</v>
      </c>
      <c r="E42" s="89" t="s">
        <v>186</v>
      </c>
      <c r="H42" s="51"/>
      <c r="L42" s="51"/>
      <c r="M42" s="51"/>
    </row>
    <row r="43" spans="1:13" x14ac:dyDescent="0.3">
      <c r="A43" s="89" t="s">
        <v>1166</v>
      </c>
      <c r="B43" s="85" t="s">
        <v>1167</v>
      </c>
      <c r="C43" s="89" t="s">
        <v>186</v>
      </c>
      <c r="D43" s="89" t="s">
        <v>186</v>
      </c>
      <c r="E43" s="89" t="s">
        <v>186</v>
      </c>
      <c r="H43" s="51"/>
      <c r="L43" s="51"/>
      <c r="M43" s="51"/>
    </row>
    <row r="44" spans="1:13" x14ac:dyDescent="0.3">
      <c r="A44" s="89" t="s">
        <v>1168</v>
      </c>
      <c r="B44" s="85" t="s">
        <v>1169</v>
      </c>
      <c r="C44" s="89" t="s">
        <v>186</v>
      </c>
      <c r="D44" s="89" t="s">
        <v>186</v>
      </c>
      <c r="E44" s="89" t="s">
        <v>186</v>
      </c>
      <c r="H44" s="51"/>
      <c r="L44" s="51"/>
      <c r="M44" s="51"/>
    </row>
    <row r="45" spans="1:13" x14ac:dyDescent="0.3">
      <c r="A45" s="89" t="s">
        <v>1170</v>
      </c>
      <c r="B45" s="85" t="s">
        <v>1171</v>
      </c>
      <c r="C45" s="89" t="s">
        <v>186</v>
      </c>
      <c r="D45" s="89" t="s">
        <v>186</v>
      </c>
      <c r="E45" s="89" t="s">
        <v>186</v>
      </c>
      <c r="H45" s="51"/>
      <c r="L45" s="51"/>
      <c r="M45" s="51"/>
    </row>
    <row r="46" spans="1:13" x14ac:dyDescent="0.3">
      <c r="A46" s="89" t="s">
        <v>1172</v>
      </c>
      <c r="B46" s="85" t="s">
        <v>1173</v>
      </c>
      <c r="C46" s="89" t="s">
        <v>186</v>
      </c>
      <c r="D46" s="89" t="s">
        <v>186</v>
      </c>
      <c r="E46" s="89" t="s">
        <v>186</v>
      </c>
      <c r="H46" s="51"/>
      <c r="L46" s="51"/>
      <c r="M46" s="51"/>
    </row>
    <row r="47" spans="1:13" x14ac:dyDescent="0.3">
      <c r="A47" s="89" t="s">
        <v>1174</v>
      </c>
      <c r="B47" s="85" t="s">
        <v>1175</v>
      </c>
      <c r="C47" s="89" t="s">
        <v>186</v>
      </c>
      <c r="D47" s="89" t="s">
        <v>186</v>
      </c>
      <c r="E47" s="89" t="s">
        <v>186</v>
      </c>
      <c r="H47" s="51"/>
      <c r="L47" s="51"/>
      <c r="M47" s="51"/>
    </row>
    <row r="48" spans="1:13" x14ac:dyDescent="0.3">
      <c r="A48" s="89" t="s">
        <v>1176</v>
      </c>
      <c r="B48" s="85" t="s">
        <v>1177</v>
      </c>
      <c r="C48" s="89" t="s">
        <v>186</v>
      </c>
      <c r="D48" s="89" t="s">
        <v>186</v>
      </c>
      <c r="E48" s="89" t="s">
        <v>186</v>
      </c>
      <c r="H48" s="51"/>
      <c r="L48" s="51"/>
      <c r="M48" s="51"/>
    </row>
    <row r="49" spans="1:13" x14ac:dyDescent="0.3">
      <c r="A49" s="89" t="s">
        <v>1178</v>
      </c>
      <c r="B49" s="85" t="s">
        <v>1179</v>
      </c>
      <c r="C49" s="89" t="s">
        <v>186</v>
      </c>
      <c r="D49" s="89" t="s">
        <v>186</v>
      </c>
      <c r="E49" s="89" t="s">
        <v>186</v>
      </c>
      <c r="H49" s="51"/>
      <c r="L49" s="51"/>
      <c r="M49" s="51"/>
    </row>
    <row r="50" spans="1:13" x14ac:dyDescent="0.3">
      <c r="A50" s="89" t="s">
        <v>1180</v>
      </c>
      <c r="B50" s="85" t="s">
        <v>1181</v>
      </c>
      <c r="C50" s="89" t="s">
        <v>186</v>
      </c>
      <c r="D50" s="89" t="s">
        <v>186</v>
      </c>
      <c r="E50" s="89" t="s">
        <v>186</v>
      </c>
      <c r="H50" s="51"/>
      <c r="L50" s="51"/>
      <c r="M50" s="51"/>
    </row>
    <row r="51" spans="1:13" x14ac:dyDescent="0.3">
      <c r="A51" s="89" t="s">
        <v>1182</v>
      </c>
      <c r="B51" s="85" t="s">
        <v>1183</v>
      </c>
      <c r="C51" s="89" t="s">
        <v>186</v>
      </c>
      <c r="D51" s="89" t="s">
        <v>186</v>
      </c>
      <c r="E51" s="89" t="s">
        <v>186</v>
      </c>
      <c r="H51" s="51"/>
      <c r="L51" s="51"/>
      <c r="M51" s="51"/>
    </row>
    <row r="52" spans="1:13" x14ac:dyDescent="0.3">
      <c r="A52" s="89" t="s">
        <v>1184</v>
      </c>
      <c r="B52" s="85" t="s">
        <v>1185</v>
      </c>
      <c r="C52" s="89" t="s">
        <v>186</v>
      </c>
      <c r="D52" s="89" t="s">
        <v>186</v>
      </c>
      <c r="E52" s="89" t="s">
        <v>186</v>
      </c>
      <c r="H52" s="51"/>
      <c r="L52" s="51"/>
      <c r="M52" s="51"/>
    </row>
    <row r="53" spans="1:13" x14ac:dyDescent="0.3">
      <c r="A53" s="89" t="s">
        <v>1186</v>
      </c>
      <c r="B53" s="85" t="s">
        <v>1187</v>
      </c>
      <c r="C53" s="89" t="s">
        <v>186</v>
      </c>
      <c r="D53" s="89" t="s">
        <v>186</v>
      </c>
      <c r="E53" s="89" t="s">
        <v>186</v>
      </c>
      <c r="H53" s="51"/>
      <c r="L53" s="51"/>
      <c r="M53" s="51"/>
    </row>
    <row r="54" spans="1:13" x14ac:dyDescent="0.3">
      <c r="A54" s="89" t="s">
        <v>1188</v>
      </c>
      <c r="B54" s="85" t="s">
        <v>1189</v>
      </c>
      <c r="C54" s="89" t="s">
        <v>186</v>
      </c>
      <c r="D54" s="89" t="s">
        <v>186</v>
      </c>
      <c r="E54" s="89" t="s">
        <v>186</v>
      </c>
      <c r="H54" s="51"/>
      <c r="L54" s="51"/>
      <c r="M54" s="51"/>
    </row>
    <row r="55" spans="1:13" x14ac:dyDescent="0.3">
      <c r="A55" s="89" t="s">
        <v>1190</v>
      </c>
      <c r="B55" s="85" t="s">
        <v>1191</v>
      </c>
      <c r="C55" s="89" t="s">
        <v>186</v>
      </c>
      <c r="D55" s="89" t="s">
        <v>186</v>
      </c>
      <c r="E55" s="89" t="s">
        <v>186</v>
      </c>
      <c r="H55" s="51"/>
      <c r="L55" s="51"/>
      <c r="M55" s="51"/>
    </row>
    <row r="56" spans="1:13" x14ac:dyDescent="0.3">
      <c r="A56" s="89" t="s">
        <v>1192</v>
      </c>
      <c r="B56" s="85" t="s">
        <v>1193</v>
      </c>
      <c r="C56" s="89" t="s">
        <v>186</v>
      </c>
      <c r="D56" s="89" t="s">
        <v>186</v>
      </c>
      <c r="E56" s="89" t="s">
        <v>186</v>
      </c>
      <c r="H56" s="51"/>
      <c r="L56" s="51"/>
      <c r="M56" s="51"/>
    </row>
    <row r="57" spans="1:13" x14ac:dyDescent="0.3">
      <c r="A57" s="89" t="s">
        <v>1194</v>
      </c>
      <c r="B57" s="85" t="s">
        <v>1195</v>
      </c>
      <c r="C57" s="89" t="s">
        <v>186</v>
      </c>
      <c r="D57" s="89" t="s">
        <v>186</v>
      </c>
      <c r="E57" s="89" t="s">
        <v>186</v>
      </c>
      <c r="H57" s="51"/>
      <c r="L57" s="51"/>
      <c r="M57" s="51"/>
    </row>
    <row r="58" spans="1:13" x14ac:dyDescent="0.3">
      <c r="A58" s="89" t="s">
        <v>1196</v>
      </c>
      <c r="B58" s="85" t="s">
        <v>1197</v>
      </c>
      <c r="C58" s="89" t="s">
        <v>186</v>
      </c>
      <c r="D58" s="89" t="s">
        <v>186</v>
      </c>
      <c r="E58" s="89" t="s">
        <v>186</v>
      </c>
      <c r="H58" s="51"/>
      <c r="L58" s="51"/>
      <c r="M58" s="51"/>
    </row>
    <row r="59" spans="1:13" x14ac:dyDescent="0.3">
      <c r="A59" s="89" t="s">
        <v>1198</v>
      </c>
      <c r="B59" s="85" t="s">
        <v>1199</v>
      </c>
      <c r="C59" s="89" t="s">
        <v>186</v>
      </c>
      <c r="D59" s="89" t="s">
        <v>186</v>
      </c>
      <c r="E59" s="89" t="s">
        <v>186</v>
      </c>
      <c r="H59" s="51"/>
      <c r="L59" s="51"/>
      <c r="M59" s="51"/>
    </row>
    <row r="60" spans="1:13" hidden="1" outlineLevel="1" x14ac:dyDescent="0.3">
      <c r="A60" s="89" t="s">
        <v>1200</v>
      </c>
      <c r="B60" s="85"/>
      <c r="E60" s="85"/>
      <c r="F60" s="85"/>
      <c r="G60" s="85"/>
      <c r="H60" s="51"/>
      <c r="L60" s="51"/>
      <c r="M60" s="51"/>
    </row>
    <row r="61" spans="1:13" hidden="1" outlineLevel="1" x14ac:dyDescent="0.3">
      <c r="A61" s="89" t="s">
        <v>1201</v>
      </c>
      <c r="B61" s="85"/>
      <c r="E61" s="85"/>
      <c r="F61" s="85"/>
      <c r="G61" s="85"/>
      <c r="H61" s="51"/>
      <c r="L61" s="51"/>
      <c r="M61" s="51"/>
    </row>
    <row r="62" spans="1:13" hidden="1" outlineLevel="1" x14ac:dyDescent="0.3">
      <c r="A62" s="89" t="s">
        <v>1202</v>
      </c>
      <c r="B62" s="85"/>
      <c r="E62" s="85"/>
      <c r="F62" s="85"/>
      <c r="G62" s="85"/>
      <c r="H62" s="51"/>
      <c r="L62" s="51"/>
      <c r="M62" s="51"/>
    </row>
    <row r="63" spans="1:13" hidden="1" outlineLevel="1" x14ac:dyDescent="0.3">
      <c r="A63" s="89" t="s">
        <v>1203</v>
      </c>
      <c r="B63" s="85"/>
      <c r="E63" s="85"/>
      <c r="F63" s="85"/>
      <c r="G63" s="85"/>
      <c r="H63" s="51"/>
      <c r="L63" s="51"/>
      <c r="M63" s="51"/>
    </row>
    <row r="64" spans="1:13" hidden="1" outlineLevel="1" x14ac:dyDescent="0.3">
      <c r="A64" s="89" t="s">
        <v>1204</v>
      </c>
      <c r="B64" s="85"/>
      <c r="E64" s="85"/>
      <c r="F64" s="85"/>
      <c r="G64" s="85"/>
      <c r="H64" s="51"/>
      <c r="L64" s="51"/>
      <c r="M64" s="51"/>
    </row>
    <row r="65" spans="1:14" hidden="1" outlineLevel="1" x14ac:dyDescent="0.3">
      <c r="A65" s="89" t="s">
        <v>1205</v>
      </c>
      <c r="B65" s="85"/>
      <c r="E65" s="85"/>
      <c r="F65" s="85"/>
      <c r="G65" s="85"/>
      <c r="H65" s="51"/>
      <c r="L65" s="51"/>
      <c r="M65" s="51"/>
    </row>
    <row r="66" spans="1:14" hidden="1" outlineLevel="1" x14ac:dyDescent="0.3">
      <c r="A66" s="89" t="s">
        <v>1206</v>
      </c>
      <c r="B66" s="85"/>
      <c r="E66" s="85"/>
      <c r="F66" s="85"/>
      <c r="G66" s="85"/>
      <c r="H66" s="51"/>
      <c r="L66" s="51"/>
      <c r="M66" s="51"/>
    </row>
    <row r="67" spans="1:14" hidden="1" outlineLevel="1" x14ac:dyDescent="0.3">
      <c r="A67" s="89" t="s">
        <v>1207</v>
      </c>
      <c r="B67" s="85"/>
      <c r="E67" s="85"/>
      <c r="F67" s="85"/>
      <c r="G67" s="85"/>
      <c r="H67" s="51"/>
      <c r="L67" s="51"/>
      <c r="M67" s="51"/>
    </row>
    <row r="68" spans="1:14" hidden="1" outlineLevel="1" x14ac:dyDescent="0.3">
      <c r="A68" s="89" t="s">
        <v>1208</v>
      </c>
      <c r="B68" s="85"/>
      <c r="E68" s="85"/>
      <c r="F68" s="85"/>
      <c r="G68" s="85"/>
      <c r="H68" s="51"/>
      <c r="L68" s="51"/>
      <c r="M68" s="51"/>
    </row>
    <row r="69" spans="1:14" hidden="1" outlineLevel="1" x14ac:dyDescent="0.3">
      <c r="A69" s="89" t="s">
        <v>1209</v>
      </c>
      <c r="B69" s="85"/>
      <c r="E69" s="85"/>
      <c r="F69" s="85"/>
      <c r="G69" s="85"/>
      <c r="H69" s="51"/>
      <c r="L69" s="51"/>
      <c r="M69" s="51"/>
    </row>
    <row r="70" spans="1:14" hidden="1" outlineLevel="1" x14ac:dyDescent="0.3">
      <c r="A70" s="89" t="s">
        <v>1210</v>
      </c>
      <c r="B70" s="85"/>
      <c r="E70" s="85"/>
      <c r="F70" s="85"/>
      <c r="G70" s="85"/>
      <c r="H70" s="51"/>
      <c r="L70" s="51"/>
      <c r="M70" s="51"/>
    </row>
    <row r="71" spans="1:14" hidden="1" outlineLevel="1" x14ac:dyDescent="0.3">
      <c r="A71" s="89" t="s">
        <v>1211</v>
      </c>
      <c r="B71" s="85"/>
      <c r="E71" s="85"/>
      <c r="F71" s="85"/>
      <c r="G71" s="85"/>
      <c r="H71" s="51"/>
      <c r="L71" s="51"/>
      <c r="M71" s="51"/>
    </row>
    <row r="72" spans="1:14" hidden="1" outlineLevel="1" x14ac:dyDescent="0.3">
      <c r="A72" s="89" t="s">
        <v>1212</v>
      </c>
      <c r="B72" s="85"/>
      <c r="E72" s="85"/>
      <c r="F72" s="85"/>
      <c r="G72" s="85"/>
      <c r="H72" s="51"/>
      <c r="L72" s="51"/>
      <c r="M72" s="51"/>
    </row>
    <row r="73" spans="1:14" ht="18" collapsed="1" x14ac:dyDescent="0.3">
      <c r="A73" s="15"/>
      <c r="B73" s="18" t="s">
        <v>1110</v>
      </c>
      <c r="C73" s="15"/>
      <c r="D73" s="15"/>
      <c r="E73" s="15"/>
      <c r="F73" s="15"/>
      <c r="G73" s="15"/>
      <c r="H73" s="51"/>
    </row>
    <row r="74" spans="1:14" ht="15" customHeight="1" x14ac:dyDescent="0.3">
      <c r="A74" s="57"/>
      <c r="B74" s="59" t="s">
        <v>963</v>
      </c>
      <c r="C74" s="57" t="s">
        <v>1213</v>
      </c>
      <c r="D74" s="57"/>
      <c r="E74" s="58"/>
      <c r="F74" s="58"/>
      <c r="G74" s="58"/>
      <c r="H74" s="50"/>
      <c r="I74" s="50"/>
      <c r="J74" s="50"/>
      <c r="K74" s="50"/>
      <c r="L74" s="50"/>
      <c r="M74" s="50"/>
      <c r="N74" s="50"/>
    </row>
    <row r="75" spans="1:14" x14ac:dyDescent="0.3">
      <c r="A75" s="89" t="s">
        <v>1214</v>
      </c>
      <c r="B75" s="89" t="s">
        <v>1215</v>
      </c>
      <c r="C75" s="119">
        <v>35.67492890628094</v>
      </c>
      <c r="H75" s="51"/>
    </row>
    <row r="76" spans="1:14" x14ac:dyDescent="0.3">
      <c r="A76" s="89" t="s">
        <v>1216</v>
      </c>
      <c r="B76" s="89" t="s">
        <v>1217</v>
      </c>
      <c r="C76" s="119">
        <v>211.09550695265122</v>
      </c>
      <c r="H76" s="51"/>
    </row>
    <row r="77" spans="1:14" outlineLevel="1" x14ac:dyDescent="0.3">
      <c r="A77" s="89" t="s">
        <v>1218</v>
      </c>
      <c r="B77" s="89" t="s">
        <v>1219</v>
      </c>
      <c r="C77" s="119">
        <v>447.5</v>
      </c>
      <c r="H77" s="51"/>
    </row>
    <row r="78" spans="1:14" outlineLevel="1" x14ac:dyDescent="0.3">
      <c r="A78" s="89" t="s">
        <v>1220</v>
      </c>
      <c r="H78" s="51"/>
    </row>
    <row r="79" spans="1:14" outlineLevel="1" x14ac:dyDescent="0.3">
      <c r="A79" s="89" t="s">
        <v>1221</v>
      </c>
      <c r="H79" s="51"/>
    </row>
    <row r="80" spans="1:14" outlineLevel="1" x14ac:dyDescent="0.3">
      <c r="A80" s="89" t="s">
        <v>1222</v>
      </c>
      <c r="H80" s="51"/>
    </row>
    <row r="81" spans="1:8" x14ac:dyDescent="0.3">
      <c r="A81" s="57"/>
      <c r="B81" s="59" t="s">
        <v>1223</v>
      </c>
      <c r="C81" s="57" t="s">
        <v>143</v>
      </c>
      <c r="D81" s="57" t="s">
        <v>144</v>
      </c>
      <c r="E81" s="58" t="s">
        <v>239</v>
      </c>
      <c r="F81" s="58" t="s">
        <v>249</v>
      </c>
      <c r="G81" s="58" t="s">
        <v>1224</v>
      </c>
      <c r="H81" s="51"/>
    </row>
    <row r="82" spans="1:8" x14ac:dyDescent="0.3">
      <c r="A82" s="89" t="s">
        <v>1225</v>
      </c>
      <c r="B82" s="89" t="s">
        <v>1226</v>
      </c>
      <c r="C82" s="126">
        <v>1.2145039979831304E-2</v>
      </c>
      <c r="D82" s="126">
        <v>5.3725765051240749E-2</v>
      </c>
      <c r="E82" s="89" t="s">
        <v>186</v>
      </c>
      <c r="F82" s="89" t="s">
        <v>186</v>
      </c>
      <c r="G82" s="126">
        <v>3.0879587476891176E-2</v>
      </c>
      <c r="H82" s="51"/>
    </row>
    <row r="83" spans="1:8" x14ac:dyDescent="0.3">
      <c r="A83" s="89" t="s">
        <v>1227</v>
      </c>
      <c r="B83" s="89" t="s">
        <v>1228</v>
      </c>
      <c r="C83" s="126">
        <v>1.2067760400483103E-3</v>
      </c>
      <c r="D83" s="126">
        <v>6.9672324646227366E-4</v>
      </c>
      <c r="E83" s="89" t="s">
        <v>186</v>
      </c>
      <c r="F83" s="89" t="s">
        <v>186</v>
      </c>
      <c r="G83" s="126">
        <v>9.7696743832154445E-4</v>
      </c>
      <c r="H83" s="51"/>
    </row>
    <row r="84" spans="1:8" x14ac:dyDescent="0.3">
      <c r="A84" s="89" t="s">
        <v>1229</v>
      </c>
      <c r="B84" s="89" t="s">
        <v>1230</v>
      </c>
      <c r="C84" s="126">
        <v>4.9879059057799063E-4</v>
      </c>
      <c r="D84" s="126">
        <v>0</v>
      </c>
      <c r="E84" s="89" t="s">
        <v>186</v>
      </c>
      <c r="F84" s="89" t="s">
        <v>186</v>
      </c>
      <c r="G84" s="126">
        <v>2.7405626970643878E-4</v>
      </c>
      <c r="H84" s="51"/>
    </row>
    <row r="85" spans="1:8" x14ac:dyDescent="0.3">
      <c r="A85" s="89" t="s">
        <v>1231</v>
      </c>
      <c r="B85" s="89" t="s">
        <v>1232</v>
      </c>
      <c r="C85" s="126">
        <v>1.7495340612788741E-4</v>
      </c>
      <c r="D85" s="126">
        <v>0</v>
      </c>
      <c r="E85" s="89" t="s">
        <v>186</v>
      </c>
      <c r="F85" s="89" t="s">
        <v>186</v>
      </c>
      <c r="G85" s="126">
        <v>9.6126668709375844E-5</v>
      </c>
      <c r="H85" s="51"/>
    </row>
    <row r="86" spans="1:8" x14ac:dyDescent="0.3">
      <c r="A86" s="89" t="s">
        <v>1233</v>
      </c>
      <c r="B86" s="89" t="s">
        <v>1234</v>
      </c>
      <c r="C86" s="126">
        <v>0</v>
      </c>
      <c r="D86" s="126">
        <v>0</v>
      </c>
      <c r="E86" s="125" t="s">
        <v>186</v>
      </c>
      <c r="F86" s="125" t="s">
        <v>186</v>
      </c>
      <c r="G86" s="126">
        <v>0</v>
      </c>
      <c r="H86" s="51"/>
    </row>
    <row r="87" spans="1:8" hidden="1" outlineLevel="1" x14ac:dyDescent="0.3">
      <c r="A87" s="89" t="s">
        <v>1235</v>
      </c>
      <c r="H87" s="51"/>
    </row>
    <row r="88" spans="1:8" hidden="1" outlineLevel="1" x14ac:dyDescent="0.3">
      <c r="A88" s="89" t="s">
        <v>1236</v>
      </c>
      <c r="C88" s="126"/>
      <c r="D88" s="126"/>
      <c r="G88" s="126"/>
      <c r="H88" s="51"/>
    </row>
    <row r="89" spans="1:8" hidden="1" outlineLevel="1" x14ac:dyDescent="0.3">
      <c r="A89" s="89" t="s">
        <v>1237</v>
      </c>
      <c r="C89" s="126"/>
      <c r="D89" s="126"/>
      <c r="G89" s="126"/>
      <c r="H89" s="51"/>
    </row>
    <row r="90" spans="1:8" hidden="1" outlineLevel="1" x14ac:dyDescent="0.3">
      <c r="A90" s="89" t="s">
        <v>1238</v>
      </c>
      <c r="C90" s="126"/>
      <c r="D90" s="126"/>
      <c r="G90" s="126"/>
      <c r="H90" s="51"/>
    </row>
    <row r="91" spans="1:8" collapsed="1" x14ac:dyDescent="0.3">
      <c r="C91" s="126"/>
      <c r="D91" s="126"/>
      <c r="G91" s="126"/>
      <c r="H91" s="51"/>
    </row>
    <row r="92" spans="1:8" x14ac:dyDescent="0.3">
      <c r="C92" s="126"/>
      <c r="D92" s="126"/>
      <c r="E92" s="125"/>
      <c r="F92" s="125"/>
      <c r="G92" s="126"/>
      <c r="H92" s="51"/>
    </row>
    <row r="93" spans="1:8" x14ac:dyDescent="0.3">
      <c r="H93" s="51"/>
    </row>
    <row r="94" spans="1:8" x14ac:dyDescent="0.3">
      <c r="H94" s="51"/>
    </row>
    <row r="95" spans="1:8" x14ac:dyDescent="0.3">
      <c r="H95" s="51"/>
    </row>
    <row r="96" spans="1:8" x14ac:dyDescent="0.3">
      <c r="H96" s="51"/>
    </row>
    <row r="97" spans="8:8" x14ac:dyDescent="0.3">
      <c r="H97" s="51"/>
    </row>
    <row r="98" spans="8:8" x14ac:dyDescent="0.3">
      <c r="H98" s="51"/>
    </row>
    <row r="99" spans="8:8" x14ac:dyDescent="0.3">
      <c r="H99" s="51"/>
    </row>
    <row r="100" spans="8:8" x14ac:dyDescent="0.3">
      <c r="H100" s="51"/>
    </row>
    <row r="101" spans="8:8" x14ac:dyDescent="0.3">
      <c r="H101" s="51"/>
    </row>
    <row r="102" spans="8:8" x14ac:dyDescent="0.3">
      <c r="H102" s="51"/>
    </row>
    <row r="103" spans="8:8" x14ac:dyDescent="0.3">
      <c r="H103" s="51"/>
    </row>
    <row r="104" spans="8:8" x14ac:dyDescent="0.3">
      <c r="H104" s="51"/>
    </row>
    <row r="105" spans="8:8" x14ac:dyDescent="0.3">
      <c r="H105" s="51"/>
    </row>
    <row r="106" spans="8:8" x14ac:dyDescent="0.3">
      <c r="H106" s="51"/>
    </row>
    <row r="107" spans="8:8" x14ac:dyDescent="0.3">
      <c r="H107" s="51"/>
    </row>
    <row r="108" spans="8:8" x14ac:dyDescent="0.3">
      <c r="H108" s="51"/>
    </row>
    <row r="109" spans="8:8" x14ac:dyDescent="0.3">
      <c r="H109" s="51"/>
    </row>
    <row r="110" spans="8:8" x14ac:dyDescent="0.3">
      <c r="H110" s="51"/>
    </row>
    <row r="111" spans="8:8" x14ac:dyDescent="0.3">
      <c r="H111" s="51"/>
    </row>
    <row r="112" spans="8:8" x14ac:dyDescent="0.3">
      <c r="H112" s="51"/>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0" zoomScale="70" zoomScaleNormal="70" zoomScaleSheetLayoutView="90" workbookViewId="0">
      <selection activeCell="B69" sqref="B69"/>
    </sheetView>
  </sheetViews>
  <sheetFormatPr defaultColWidth="9.109375" defaultRowHeight="14.4" x14ac:dyDescent="0.3"/>
  <cols>
    <col min="1" max="1" width="242" style="86" customWidth="1" collapsed="1"/>
    <col min="2" max="16384" width="9.109375" style="86" collapsed="1"/>
  </cols>
  <sheetData>
    <row r="1" spans="1:1" ht="31.2" x14ac:dyDescent="0.3">
      <c r="A1" s="19" t="s">
        <v>258</v>
      </c>
    </row>
    <row r="3" spans="1:1" ht="15" x14ac:dyDescent="0.3">
      <c r="A3" s="98"/>
    </row>
    <row r="4" spans="1:1" ht="34.799999999999997" x14ac:dyDescent="0.3">
      <c r="A4" s="99" t="s">
        <v>259</v>
      </c>
    </row>
    <row r="5" spans="1:1" ht="34.799999999999997" x14ac:dyDescent="0.3">
      <c r="A5" s="99" t="s">
        <v>260</v>
      </c>
    </row>
    <row r="6" spans="1:1" ht="52.2" x14ac:dyDescent="0.3">
      <c r="A6" s="99" t="s">
        <v>261</v>
      </c>
    </row>
    <row r="7" spans="1:1" ht="17.399999999999999" x14ac:dyDescent="0.3">
      <c r="A7" s="99"/>
    </row>
    <row r="8" spans="1:1" ht="18" x14ac:dyDescent="0.3">
      <c r="A8" s="100" t="s">
        <v>262</v>
      </c>
    </row>
    <row r="9" spans="1:1" ht="34.799999999999997" x14ac:dyDescent="0.35">
      <c r="A9" s="101" t="s">
        <v>263</v>
      </c>
    </row>
    <row r="10" spans="1:1" ht="87" x14ac:dyDescent="0.3">
      <c r="A10" s="102" t="s">
        <v>264</v>
      </c>
    </row>
    <row r="11" spans="1:1" ht="34.799999999999997" x14ac:dyDescent="0.3">
      <c r="A11" s="102" t="s">
        <v>265</v>
      </c>
    </row>
    <row r="12" spans="1:1" ht="17.399999999999999" x14ac:dyDescent="0.3">
      <c r="A12" s="102" t="s">
        <v>266</v>
      </c>
    </row>
    <row r="13" spans="1:1" ht="17.399999999999999" x14ac:dyDescent="0.3">
      <c r="A13" s="102" t="s">
        <v>267</v>
      </c>
    </row>
    <row r="14" spans="1:1" ht="34.799999999999997" x14ac:dyDescent="0.3">
      <c r="A14" s="102" t="s">
        <v>268</v>
      </c>
    </row>
    <row r="15" spans="1:1" ht="17.399999999999999" x14ac:dyDescent="0.3">
      <c r="A15" s="102"/>
    </row>
    <row r="16" spans="1:1" ht="18" x14ac:dyDescent="0.3">
      <c r="A16" s="100" t="s">
        <v>269</v>
      </c>
    </row>
    <row r="17" spans="1:1" ht="17.399999999999999" x14ac:dyDescent="0.3">
      <c r="A17" s="103" t="s">
        <v>270</v>
      </c>
    </row>
    <row r="18" spans="1:1" ht="34.799999999999997" x14ac:dyDescent="0.3">
      <c r="A18" s="104" t="s">
        <v>271</v>
      </c>
    </row>
    <row r="19" spans="1:1" ht="34.799999999999997" x14ac:dyDescent="0.3">
      <c r="A19" s="104" t="s">
        <v>272</v>
      </c>
    </row>
    <row r="20" spans="1:1" ht="52.2" x14ac:dyDescent="0.3">
      <c r="A20" s="104" t="s">
        <v>273</v>
      </c>
    </row>
    <row r="21" spans="1:1" ht="87" x14ac:dyDescent="0.3">
      <c r="A21" s="104" t="s">
        <v>274</v>
      </c>
    </row>
    <row r="22" spans="1:1" ht="52.2" x14ac:dyDescent="0.3">
      <c r="A22" s="104" t="s">
        <v>275</v>
      </c>
    </row>
    <row r="23" spans="1:1" ht="34.799999999999997" x14ac:dyDescent="0.3">
      <c r="A23" s="104" t="s">
        <v>276</v>
      </c>
    </row>
    <row r="24" spans="1:1" ht="17.399999999999999" x14ac:dyDescent="0.3">
      <c r="A24" s="104" t="s">
        <v>277</v>
      </c>
    </row>
    <row r="25" spans="1:1" ht="17.399999999999999" x14ac:dyDescent="0.3">
      <c r="A25" s="103" t="s">
        <v>278</v>
      </c>
    </row>
    <row r="26" spans="1:1" ht="52.2" x14ac:dyDescent="0.35">
      <c r="A26" s="105" t="s">
        <v>279</v>
      </c>
    </row>
    <row r="27" spans="1:1" ht="17.399999999999999" x14ac:dyDescent="0.35">
      <c r="A27" s="105" t="s">
        <v>280</v>
      </c>
    </row>
    <row r="28" spans="1:1" ht="17.399999999999999" x14ac:dyDescent="0.3">
      <c r="A28" s="103" t="s">
        <v>281</v>
      </c>
    </row>
    <row r="29" spans="1:1" ht="34.799999999999997" x14ac:dyDescent="0.3">
      <c r="A29" s="104" t="s">
        <v>282</v>
      </c>
    </row>
    <row r="30" spans="1:1" ht="34.799999999999997" x14ac:dyDescent="0.3">
      <c r="A30" s="104" t="s">
        <v>283</v>
      </c>
    </row>
    <row r="31" spans="1:1" ht="34.799999999999997" x14ac:dyDescent="0.3">
      <c r="A31" s="104" t="s">
        <v>284</v>
      </c>
    </row>
    <row r="32" spans="1:1" ht="34.799999999999997" x14ac:dyDescent="0.3">
      <c r="A32" s="104" t="s">
        <v>285</v>
      </c>
    </row>
    <row r="33" spans="1:1" ht="17.399999999999999" x14ac:dyDescent="0.3">
      <c r="A33" s="104"/>
    </row>
    <row r="34" spans="1:1" ht="18" x14ac:dyDescent="0.3">
      <c r="A34" s="100" t="s">
        <v>286</v>
      </c>
    </row>
    <row r="35" spans="1:1" ht="17.399999999999999" x14ac:dyDescent="0.3">
      <c r="A35" s="103" t="s">
        <v>287</v>
      </c>
    </row>
    <row r="36" spans="1:1" ht="34.799999999999997" x14ac:dyDescent="0.3">
      <c r="A36" s="104" t="s">
        <v>288</v>
      </c>
    </row>
    <row r="37" spans="1:1" ht="34.799999999999997" x14ac:dyDescent="0.3">
      <c r="A37" s="104" t="s">
        <v>289</v>
      </c>
    </row>
    <row r="38" spans="1:1" ht="34.799999999999997" x14ac:dyDescent="0.3">
      <c r="A38" s="104" t="s">
        <v>290</v>
      </c>
    </row>
    <row r="39" spans="1:1" ht="17.399999999999999" x14ac:dyDescent="0.3">
      <c r="A39" s="104" t="s">
        <v>291</v>
      </c>
    </row>
    <row r="40" spans="1:1" ht="34.799999999999997" x14ac:dyDescent="0.3">
      <c r="A40" s="104" t="s">
        <v>292</v>
      </c>
    </row>
    <row r="41" spans="1:1" ht="17.399999999999999" x14ac:dyDescent="0.3">
      <c r="A41" s="103" t="s">
        <v>293</v>
      </c>
    </row>
    <row r="42" spans="1:1" ht="17.399999999999999" x14ac:dyDescent="0.3">
      <c r="A42" s="104" t="s">
        <v>294</v>
      </c>
    </row>
    <row r="43" spans="1:1" ht="17.399999999999999" x14ac:dyDescent="0.35">
      <c r="A43" s="105" t="s">
        <v>295</v>
      </c>
    </row>
    <row r="44" spans="1:1" ht="17.399999999999999" x14ac:dyDescent="0.3">
      <c r="A44" s="103" t="s">
        <v>296</v>
      </c>
    </row>
    <row r="45" spans="1:1" ht="34.799999999999997" x14ac:dyDescent="0.35">
      <c r="A45" s="105" t="s">
        <v>297</v>
      </c>
    </row>
    <row r="46" spans="1:1" ht="34.799999999999997" x14ac:dyDescent="0.3">
      <c r="A46" s="104" t="s">
        <v>298</v>
      </c>
    </row>
    <row r="47" spans="1:1" ht="52.2" x14ac:dyDescent="0.3">
      <c r="A47" s="104" t="s">
        <v>299</v>
      </c>
    </row>
    <row r="48" spans="1:1" ht="17.399999999999999" x14ac:dyDescent="0.3">
      <c r="A48" s="104" t="s">
        <v>300</v>
      </c>
    </row>
    <row r="49" spans="1:1" ht="17.399999999999999" x14ac:dyDescent="0.35">
      <c r="A49" s="105" t="s">
        <v>301</v>
      </c>
    </row>
    <row r="50" spans="1:1" ht="17.399999999999999" x14ac:dyDescent="0.3">
      <c r="A50" s="103" t="s">
        <v>302</v>
      </c>
    </row>
    <row r="51" spans="1:1" ht="34.799999999999997" x14ac:dyDescent="0.35">
      <c r="A51" s="105" t="s">
        <v>303</v>
      </c>
    </row>
    <row r="52" spans="1:1" ht="17.399999999999999" x14ac:dyDescent="0.3">
      <c r="A52" s="104" t="s">
        <v>304</v>
      </c>
    </row>
    <row r="53" spans="1:1" ht="34.799999999999997" x14ac:dyDescent="0.35">
      <c r="A53" s="105" t="s">
        <v>305</v>
      </c>
    </row>
    <row r="54" spans="1:1" ht="17.399999999999999" x14ac:dyDescent="0.3">
      <c r="A54" s="103" t="s">
        <v>306</v>
      </c>
    </row>
    <row r="55" spans="1:1" ht="17.399999999999999" x14ac:dyDescent="0.35">
      <c r="A55" s="105" t="s">
        <v>307</v>
      </c>
    </row>
    <row r="56" spans="1:1" ht="34.799999999999997" x14ac:dyDescent="0.3">
      <c r="A56" s="104" t="s">
        <v>308</v>
      </c>
    </row>
    <row r="57" spans="1:1" ht="17.399999999999999" x14ac:dyDescent="0.3">
      <c r="A57" s="104" t="s">
        <v>309</v>
      </c>
    </row>
    <row r="58" spans="1:1" ht="34.799999999999997" x14ac:dyDescent="0.3">
      <c r="A58" s="104" t="s">
        <v>310</v>
      </c>
    </row>
    <row r="59" spans="1:1" ht="17.399999999999999" x14ac:dyDescent="0.3">
      <c r="A59" s="103" t="s">
        <v>311</v>
      </c>
    </row>
    <row r="60" spans="1:1" ht="34.799999999999997" x14ac:dyDescent="0.3">
      <c r="A60" s="104" t="s">
        <v>312</v>
      </c>
    </row>
    <row r="61" spans="1:1" ht="17.399999999999999" x14ac:dyDescent="0.3">
      <c r="A61" s="106"/>
    </row>
    <row r="62" spans="1:1" ht="18" x14ac:dyDescent="0.3">
      <c r="A62" s="100" t="s">
        <v>313</v>
      </c>
    </row>
    <row r="63" spans="1:1" ht="17.399999999999999" x14ac:dyDescent="0.3">
      <c r="A63" s="103" t="s">
        <v>314</v>
      </c>
    </row>
    <row r="64" spans="1:1" ht="34.799999999999997" x14ac:dyDescent="0.3">
      <c r="A64" s="104" t="s">
        <v>315</v>
      </c>
    </row>
    <row r="65" spans="1:1" ht="17.399999999999999" x14ac:dyDescent="0.3">
      <c r="A65" s="104" t="s">
        <v>316</v>
      </c>
    </row>
    <row r="66" spans="1:1" ht="34.799999999999997" x14ac:dyDescent="0.3">
      <c r="A66" s="102" t="s">
        <v>317</v>
      </c>
    </row>
    <row r="67" spans="1:1" ht="34.799999999999997" x14ac:dyDescent="0.3">
      <c r="A67" s="102" t="s">
        <v>318</v>
      </c>
    </row>
    <row r="68" spans="1:1" ht="34.799999999999997" x14ac:dyDescent="0.3">
      <c r="A68" s="102" t="s">
        <v>319</v>
      </c>
    </row>
    <row r="69" spans="1:1" ht="17.399999999999999" x14ac:dyDescent="0.3">
      <c r="A69" s="107" t="s">
        <v>320</v>
      </c>
    </row>
    <row r="70" spans="1:1" ht="52.2" x14ac:dyDescent="0.3">
      <c r="A70" s="102" t="s">
        <v>321</v>
      </c>
    </row>
    <row r="71" spans="1:1" ht="17.399999999999999" x14ac:dyDescent="0.3">
      <c r="A71" s="102" t="s">
        <v>322</v>
      </c>
    </row>
    <row r="72" spans="1:1" ht="17.399999999999999" x14ac:dyDescent="0.3">
      <c r="A72" s="107" t="s">
        <v>323</v>
      </c>
    </row>
    <row r="73" spans="1:1" ht="17.399999999999999" x14ac:dyDescent="0.3">
      <c r="A73" s="102" t="s">
        <v>324</v>
      </c>
    </row>
    <row r="74" spans="1:1" ht="17.399999999999999" x14ac:dyDescent="0.3">
      <c r="A74" s="107" t="s">
        <v>325</v>
      </c>
    </row>
    <row r="75" spans="1:1" ht="34.799999999999997" x14ac:dyDescent="0.3">
      <c r="A75" s="102" t="s">
        <v>326</v>
      </c>
    </row>
    <row r="76" spans="1:1" ht="17.399999999999999" x14ac:dyDescent="0.3">
      <c r="A76" s="102" t="s">
        <v>327</v>
      </c>
    </row>
    <row r="77" spans="1:1" ht="52.2" x14ac:dyDescent="0.3">
      <c r="A77" s="102" t="s">
        <v>328</v>
      </c>
    </row>
    <row r="78" spans="1:1" ht="17.399999999999999" x14ac:dyDescent="0.3">
      <c r="A78" s="107" t="s">
        <v>329</v>
      </c>
    </row>
    <row r="79" spans="1:1" ht="17.399999999999999" x14ac:dyDescent="0.35">
      <c r="A79" s="101" t="s">
        <v>330</v>
      </c>
    </row>
    <row r="80" spans="1:1" ht="17.399999999999999" x14ac:dyDescent="0.3">
      <c r="A80" s="107" t="s">
        <v>331</v>
      </c>
    </row>
    <row r="81" spans="1:1" ht="34.799999999999997" x14ac:dyDescent="0.3">
      <c r="A81" s="102" t="s">
        <v>332</v>
      </c>
    </row>
    <row r="82" spans="1:1" ht="34.799999999999997" x14ac:dyDescent="0.3">
      <c r="A82" s="102" t="s">
        <v>333</v>
      </c>
    </row>
    <row r="83" spans="1:1" ht="34.799999999999997" x14ac:dyDescent="0.3">
      <c r="A83" s="102" t="s">
        <v>334</v>
      </c>
    </row>
    <row r="84" spans="1:1" ht="34.799999999999997" x14ac:dyDescent="0.3">
      <c r="A84" s="102" t="s">
        <v>335</v>
      </c>
    </row>
    <row r="85" spans="1:1" ht="34.799999999999997" x14ac:dyDescent="0.3">
      <c r="A85" s="102" t="s">
        <v>336</v>
      </c>
    </row>
    <row r="86" spans="1:1" ht="17.399999999999999" x14ac:dyDescent="0.3">
      <c r="A86" s="107" t="s">
        <v>337</v>
      </c>
    </row>
    <row r="87" spans="1:1" ht="17.399999999999999" x14ac:dyDescent="0.3">
      <c r="A87" s="102" t="s">
        <v>338</v>
      </c>
    </row>
    <row r="88" spans="1:1" ht="34.799999999999997" x14ac:dyDescent="0.3">
      <c r="A88" s="102" t="s">
        <v>339</v>
      </c>
    </row>
    <row r="89" spans="1:1" ht="17.399999999999999" x14ac:dyDescent="0.3">
      <c r="A89" s="107" t="s">
        <v>340</v>
      </c>
    </row>
    <row r="90" spans="1:1" ht="34.799999999999997" x14ac:dyDescent="0.3">
      <c r="A90" s="102" t="s">
        <v>341</v>
      </c>
    </row>
    <row r="91" spans="1:1" ht="17.399999999999999" x14ac:dyDescent="0.3">
      <c r="A91" s="107" t="s">
        <v>342</v>
      </c>
    </row>
    <row r="92" spans="1:1" ht="17.399999999999999" x14ac:dyDescent="0.35">
      <c r="A92" s="101" t="s">
        <v>343</v>
      </c>
    </row>
    <row r="93" spans="1:1" ht="17.399999999999999" x14ac:dyDescent="0.3">
      <c r="A93" s="102" t="s">
        <v>344</v>
      </c>
    </row>
    <row r="94" spans="1:1" ht="17.399999999999999" x14ac:dyDescent="0.3">
      <c r="A94" s="102"/>
    </row>
    <row r="95" spans="1:1" ht="18" x14ac:dyDescent="0.3">
      <c r="A95" s="100" t="s">
        <v>345</v>
      </c>
    </row>
    <row r="96" spans="1:1" ht="34.799999999999997" x14ac:dyDescent="0.35">
      <c r="A96" s="101" t="s">
        <v>346</v>
      </c>
    </row>
    <row r="97" spans="1:1" ht="17.399999999999999" x14ac:dyDescent="0.35">
      <c r="A97" s="101" t="s">
        <v>347</v>
      </c>
    </row>
    <row r="98" spans="1:1" ht="17.399999999999999" x14ac:dyDescent="0.3">
      <c r="A98" s="107" t="s">
        <v>348</v>
      </c>
    </row>
    <row r="99" spans="1:1" ht="17.399999999999999" x14ac:dyDescent="0.3">
      <c r="A99" s="99" t="s">
        <v>349</v>
      </c>
    </row>
    <row r="100" spans="1:1" ht="17.399999999999999" x14ac:dyDescent="0.3">
      <c r="A100" s="102" t="s">
        <v>350</v>
      </c>
    </row>
    <row r="101" spans="1:1" ht="17.399999999999999" x14ac:dyDescent="0.3">
      <c r="A101" s="102" t="s">
        <v>351</v>
      </c>
    </row>
    <row r="102" spans="1:1" ht="17.399999999999999" x14ac:dyDescent="0.3">
      <c r="A102" s="102" t="s">
        <v>352</v>
      </c>
    </row>
    <row r="103" spans="1:1" ht="17.399999999999999" x14ac:dyDescent="0.3">
      <c r="A103" s="102" t="s">
        <v>353</v>
      </c>
    </row>
    <row r="104" spans="1:1" ht="34.799999999999997" x14ac:dyDescent="0.3">
      <c r="A104" s="102" t="s">
        <v>354</v>
      </c>
    </row>
    <row r="105" spans="1:1" ht="17.399999999999999" x14ac:dyDescent="0.3">
      <c r="A105" s="99" t="s">
        <v>355</v>
      </c>
    </row>
    <row r="106" spans="1:1" ht="17.399999999999999" x14ac:dyDescent="0.3">
      <c r="A106" s="102" t="s">
        <v>356</v>
      </c>
    </row>
    <row r="107" spans="1:1" ht="17.399999999999999" x14ac:dyDescent="0.3">
      <c r="A107" s="102" t="s">
        <v>357</v>
      </c>
    </row>
    <row r="108" spans="1:1" ht="17.399999999999999" x14ac:dyDescent="0.3">
      <c r="A108" s="102" t="s">
        <v>358</v>
      </c>
    </row>
    <row r="109" spans="1:1" ht="17.399999999999999" x14ac:dyDescent="0.3">
      <c r="A109" s="102" t="s">
        <v>359</v>
      </c>
    </row>
    <row r="110" spans="1:1" ht="17.399999999999999" x14ac:dyDescent="0.3">
      <c r="A110" s="102" t="s">
        <v>360</v>
      </c>
    </row>
    <row r="111" spans="1:1" ht="17.399999999999999" x14ac:dyDescent="0.3">
      <c r="A111" s="102" t="s">
        <v>361</v>
      </c>
    </row>
    <row r="112" spans="1:1" ht="17.399999999999999" x14ac:dyDescent="0.3">
      <c r="A112" s="107" t="s">
        <v>362</v>
      </c>
    </row>
    <row r="113" spans="1:1" ht="17.399999999999999" x14ac:dyDescent="0.3">
      <c r="A113" s="102" t="s">
        <v>363</v>
      </c>
    </row>
    <row r="114" spans="1:1" ht="17.399999999999999" x14ac:dyDescent="0.3">
      <c r="A114" s="99" t="s">
        <v>364</v>
      </c>
    </row>
    <row r="115" spans="1:1" ht="17.399999999999999" x14ac:dyDescent="0.3">
      <c r="A115" s="102" t="s">
        <v>365</v>
      </c>
    </row>
    <row r="116" spans="1:1" ht="17.399999999999999" x14ac:dyDescent="0.3">
      <c r="A116" s="102" t="s">
        <v>366</v>
      </c>
    </row>
    <row r="117" spans="1:1" ht="17.399999999999999" x14ac:dyDescent="0.3">
      <c r="A117" s="99" t="s">
        <v>367</v>
      </c>
    </row>
    <row r="118" spans="1:1" ht="17.399999999999999" x14ac:dyDescent="0.3">
      <c r="A118" s="102" t="s">
        <v>368</v>
      </c>
    </row>
    <row r="119" spans="1:1" ht="17.399999999999999" x14ac:dyDescent="0.3">
      <c r="A119" s="102" t="s">
        <v>369</v>
      </c>
    </row>
    <row r="120" spans="1:1" ht="17.399999999999999" x14ac:dyDescent="0.3">
      <c r="A120" s="102" t="s">
        <v>370</v>
      </c>
    </row>
    <row r="121" spans="1:1" ht="17.399999999999999" x14ac:dyDescent="0.3">
      <c r="A121" s="107" t="s">
        <v>371</v>
      </c>
    </row>
    <row r="122" spans="1:1" ht="17.399999999999999" x14ac:dyDescent="0.3">
      <c r="A122" s="99" t="s">
        <v>372</v>
      </c>
    </row>
    <row r="123" spans="1:1" ht="17.399999999999999" x14ac:dyDescent="0.3">
      <c r="A123" s="99" t="s">
        <v>373</v>
      </c>
    </row>
    <row r="124" spans="1:1" ht="17.399999999999999" x14ac:dyDescent="0.3">
      <c r="A124" s="102" t="s">
        <v>374</v>
      </c>
    </row>
    <row r="125" spans="1:1" ht="17.399999999999999" x14ac:dyDescent="0.3">
      <c r="A125" s="102" t="s">
        <v>375</v>
      </c>
    </row>
    <row r="126" spans="1:1" ht="17.399999999999999" x14ac:dyDescent="0.3">
      <c r="A126" s="102" t="s">
        <v>376</v>
      </c>
    </row>
    <row r="127" spans="1:1" ht="17.399999999999999" x14ac:dyDescent="0.3">
      <c r="A127" s="102" t="s">
        <v>377</v>
      </c>
    </row>
    <row r="128" spans="1:1" ht="17.399999999999999" x14ac:dyDescent="0.3">
      <c r="A128" s="102" t="s">
        <v>378</v>
      </c>
    </row>
    <row r="129" spans="1:1" ht="17.399999999999999" x14ac:dyDescent="0.3">
      <c r="A129" s="107" t="s">
        <v>379</v>
      </c>
    </row>
    <row r="130" spans="1:1" ht="34.799999999999997" x14ac:dyDescent="0.3">
      <c r="A130" s="102" t="s">
        <v>380</v>
      </c>
    </row>
    <row r="131" spans="1:1" ht="69.599999999999994" x14ac:dyDescent="0.3">
      <c r="A131" s="102" t="s">
        <v>381</v>
      </c>
    </row>
    <row r="132" spans="1:1" ht="34.799999999999997" x14ac:dyDescent="0.3">
      <c r="A132" s="102" t="s">
        <v>382</v>
      </c>
    </row>
    <row r="133" spans="1:1" ht="17.399999999999999" x14ac:dyDescent="0.3">
      <c r="A133" s="107" t="s">
        <v>383</v>
      </c>
    </row>
    <row r="134" spans="1:1" ht="34.799999999999997" x14ac:dyDescent="0.3">
      <c r="A134" s="99" t="s">
        <v>384</v>
      </c>
    </row>
    <row r="135" spans="1:1" ht="17.399999999999999" x14ac:dyDescent="0.3">
      <c r="A135" s="99"/>
    </row>
    <row r="136" spans="1:1" ht="18" x14ac:dyDescent="0.3">
      <c r="A136" s="100" t="s">
        <v>385</v>
      </c>
    </row>
    <row r="137" spans="1:1" ht="17.399999999999999" x14ac:dyDescent="0.3">
      <c r="A137" s="102" t="s">
        <v>386</v>
      </c>
    </row>
    <row r="138" spans="1:1" ht="34.799999999999997" x14ac:dyDescent="0.3">
      <c r="A138" s="104" t="s">
        <v>387</v>
      </c>
    </row>
    <row r="139" spans="1:1" ht="34.799999999999997" x14ac:dyDescent="0.3">
      <c r="A139" s="104" t="s">
        <v>388</v>
      </c>
    </row>
    <row r="140" spans="1:1" ht="17.399999999999999" x14ac:dyDescent="0.3">
      <c r="A140" s="103" t="s">
        <v>389</v>
      </c>
    </row>
    <row r="141" spans="1:1" ht="17.399999999999999" x14ac:dyDescent="0.3">
      <c r="A141" s="108" t="s">
        <v>390</v>
      </c>
    </row>
    <row r="142" spans="1:1" ht="34.799999999999997" x14ac:dyDescent="0.35">
      <c r="A142" s="105" t="s">
        <v>391</v>
      </c>
    </row>
    <row r="143" spans="1:1" ht="17.399999999999999" x14ac:dyDescent="0.3">
      <c r="A143" s="104" t="s">
        <v>392</v>
      </c>
    </row>
    <row r="144" spans="1:1" ht="17.399999999999999" x14ac:dyDescent="0.3">
      <c r="A144" s="104" t="s">
        <v>393</v>
      </c>
    </row>
    <row r="145" spans="1:1" ht="17.399999999999999" x14ac:dyDescent="0.3">
      <c r="A145" s="108" t="s">
        <v>394</v>
      </c>
    </row>
    <row r="146" spans="1:1" ht="17.399999999999999" x14ac:dyDescent="0.3">
      <c r="A146" s="103" t="s">
        <v>395</v>
      </c>
    </row>
    <row r="147" spans="1:1" ht="17.399999999999999" x14ac:dyDescent="0.3">
      <c r="A147" s="108" t="s">
        <v>396</v>
      </c>
    </row>
    <row r="148" spans="1:1" ht="17.399999999999999" x14ac:dyDescent="0.3">
      <c r="A148" s="104" t="s">
        <v>397</v>
      </c>
    </row>
    <row r="149" spans="1:1" ht="17.399999999999999" x14ac:dyDescent="0.3">
      <c r="A149" s="104" t="s">
        <v>398</v>
      </c>
    </row>
    <row r="150" spans="1:1" ht="17.399999999999999" x14ac:dyDescent="0.3">
      <c r="A150" s="104" t="s">
        <v>399</v>
      </c>
    </row>
    <row r="151" spans="1:1" ht="34.799999999999997" x14ac:dyDescent="0.3">
      <c r="A151" s="108" t="s">
        <v>400</v>
      </c>
    </row>
    <row r="152" spans="1:1" ht="17.399999999999999" x14ac:dyDescent="0.3">
      <c r="A152" s="103" t="s">
        <v>401</v>
      </c>
    </row>
    <row r="153" spans="1:1" ht="17.399999999999999" x14ac:dyDescent="0.3">
      <c r="A153" s="104" t="s">
        <v>402</v>
      </c>
    </row>
    <row r="154" spans="1:1" ht="17.399999999999999" x14ac:dyDescent="0.3">
      <c r="A154" s="104" t="s">
        <v>403</v>
      </c>
    </row>
    <row r="155" spans="1:1" ht="17.399999999999999" x14ac:dyDescent="0.3">
      <c r="A155" s="104" t="s">
        <v>404</v>
      </c>
    </row>
    <row r="156" spans="1:1" ht="17.399999999999999" x14ac:dyDescent="0.3">
      <c r="A156" s="104" t="s">
        <v>405</v>
      </c>
    </row>
    <row r="157" spans="1:1" ht="34.799999999999997" x14ac:dyDescent="0.3">
      <c r="A157" s="104" t="s">
        <v>406</v>
      </c>
    </row>
    <row r="158" spans="1:1" ht="34.799999999999997" x14ac:dyDescent="0.3">
      <c r="A158" s="104" t="s">
        <v>407</v>
      </c>
    </row>
    <row r="159" spans="1:1" ht="17.399999999999999" x14ac:dyDescent="0.3">
      <c r="A159" s="103" t="s">
        <v>408</v>
      </c>
    </row>
    <row r="160" spans="1:1" ht="34.799999999999997" x14ac:dyDescent="0.3">
      <c r="A160" s="104" t="s">
        <v>409</v>
      </c>
    </row>
    <row r="161" spans="1:1" ht="34.799999999999997" x14ac:dyDescent="0.3">
      <c r="A161" s="104" t="s">
        <v>410</v>
      </c>
    </row>
    <row r="162" spans="1:1" ht="17.399999999999999" x14ac:dyDescent="0.3">
      <c r="A162" s="104" t="s">
        <v>411</v>
      </c>
    </row>
    <row r="163" spans="1:1" ht="17.399999999999999" x14ac:dyDescent="0.3">
      <c r="A163" s="103" t="s">
        <v>412</v>
      </c>
    </row>
    <row r="164" spans="1:1" ht="34.799999999999997" x14ac:dyDescent="0.35">
      <c r="A164" s="105" t="s">
        <v>413</v>
      </c>
    </row>
    <row r="165" spans="1:1" ht="34.799999999999997" x14ac:dyDescent="0.3">
      <c r="A165" s="104" t="s">
        <v>414</v>
      </c>
    </row>
    <row r="166" spans="1:1" ht="17.399999999999999" x14ac:dyDescent="0.3">
      <c r="A166" s="103" t="s">
        <v>415</v>
      </c>
    </row>
    <row r="167" spans="1:1" ht="17.399999999999999" x14ac:dyDescent="0.3">
      <c r="A167" s="104" t="s">
        <v>416</v>
      </c>
    </row>
    <row r="168" spans="1:1" ht="17.399999999999999" x14ac:dyDescent="0.3">
      <c r="A168" s="103" t="s">
        <v>417</v>
      </c>
    </row>
    <row r="169" spans="1:1" ht="17.399999999999999" x14ac:dyDescent="0.35">
      <c r="A169" s="105" t="s">
        <v>418</v>
      </c>
    </row>
    <row r="170" spans="1:1" ht="17.399999999999999" x14ac:dyDescent="0.35">
      <c r="A170" s="105"/>
    </row>
    <row r="171" spans="1:1" ht="17.399999999999999" x14ac:dyDescent="0.35">
      <c r="A171" s="105"/>
    </row>
    <row r="172" spans="1:1" ht="17.399999999999999" x14ac:dyDescent="0.35">
      <c r="A172" s="105"/>
    </row>
    <row r="173" spans="1:1" ht="17.399999999999999" x14ac:dyDescent="0.35">
      <c r="A173" s="105"/>
    </row>
    <row r="174" spans="1:1" ht="17.399999999999999" x14ac:dyDescent="0.35">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2016-09-05T12:13:07Z</cp:lastPrinted>
  <dcterms:created xsi:type="dcterms:W3CDTF">2015-01-27T16:00:44Z</dcterms:created>
  <dcterms:modified xsi:type="dcterms:W3CDTF">2018-06-12T19:59:48Z</dcterms:modified>
</cp:coreProperties>
</file>